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F:\BkA\QualitySystem\COCs\Reviewed&amp;Revised\Unlocked\Revised\"/>
    </mc:Choice>
  </mc:AlternateContent>
  <xr:revisionPtr revIDLastSave="0" documentId="13_ncr:8001_{8BFD54B9-CFE5-4247-92D9-4CEF4451D882}" xr6:coauthVersionLast="47" xr6:coauthVersionMax="47" xr10:uidLastSave="{00000000-0000-0000-0000-000000000000}"/>
  <workbookProtection workbookPassword="9358" lockStructure="1"/>
  <bookViews>
    <workbookView xWindow="4035" yWindow="2055" windowWidth="21600" windowHeight="11385" tabRatio="776" xr2:uid="{00000000-000D-0000-FFFF-FFFF00000000}"/>
  </bookViews>
  <sheets>
    <sheet name="Intro" sheetId="9" r:id="rId1"/>
    <sheet name="BldgProdCOC" sheetId="10" r:id="rId2"/>
    <sheet name="BldgProdWorksheet" sheetId="1" r:id="rId3"/>
    <sheet name="FurnitureCOC" sheetId="3" r:id="rId4"/>
    <sheet name="FurnitureWorksheet" sheetId="5" r:id="rId5"/>
    <sheet name="Notes" sheetId="6" r:id="rId6"/>
    <sheet name="Services Agreement" sheetId="7" r:id="rId7"/>
  </sheets>
  <definedNames>
    <definedName name="carb_schedule">BldgProdWorksheet!$A$27:$E$29</definedName>
    <definedName name="component_assembly">FurnitureWorksheet!$A$23:$C$25</definedName>
    <definedName name="furniture_screen_schedule">FurnitureWorksheet!$A$34:$C$40</definedName>
    <definedName name="furniture_test_applications">FurnitureWorksheet!$A$52:$C$58</definedName>
    <definedName name="furniture_type">FurnitureWorksheet!$A$11:$C$14</definedName>
    <definedName name="material_chemicals">FurnitureWorksheet!$A$48:$E$49</definedName>
    <definedName name="material_EF">FurnitureWorksheet!$A$7</definedName>
    <definedName name="mid_chemicals">FurnitureWorksheet!$A$16:$C$17</definedName>
    <definedName name="mid_compliance_test">FurnitureWorksheet!$A$3</definedName>
    <definedName name="mid_furniture">FurnitureWorksheet!$A$11:$E$17</definedName>
    <definedName name="mid_model">FurnitureWorksheet!$A$19:$C$21</definedName>
    <definedName name="mid_screen">FurnitureWorksheet!$A$5</definedName>
    <definedName name="OLE_LINK1" localSheetId="6">'Services Agreement'!#REF!</definedName>
    <definedName name="_xlnm.Print_Area" localSheetId="4">FurnitureWorksheet!$A$1:$E$68</definedName>
    <definedName name="screen_chemicals">FurnitureWorksheet!$A$42:$C$46</definedName>
    <definedName name="small_chemicals">FurnitureWorksheet!$A$27:$C$28</definedName>
    <definedName name="small_compliance_test">FurnitureWorksheet!$A$4</definedName>
    <definedName name="small_furniture">FurnitureWorksheet!$A$23:$E$25</definedName>
    <definedName name="small_model">FurnitureWorksheet!$A$30:$C$32</definedName>
    <definedName name="small_screen">FurnitureWorksheet!$A$6</definedName>
    <definedName name="test_applications">BldgProdWorksheet!$C$32:$C$39</definedName>
    <definedName name="test_method">BldgProdWorksheet!$A$3:$C$6</definedName>
    <definedName name="test_method_2">FurnitureWorksheet!$A$3:$C$8</definedName>
    <definedName name="test_model">BldgProdWorksheet!$A$9:$E$15</definedName>
    <definedName name="test_schedule">BldgProdWorksheet!$A$17:$C$20</definedName>
    <definedName name="test_schedule_2">FurnitureWorksheet!$A$34:$E$40</definedName>
    <definedName name="test_voc">BldgProdWorksheet!$A$22:$E$25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7" i="5" l="1"/>
  <c r="C4" i="5"/>
  <c r="C3" i="5"/>
  <c r="C57" i="5" l="1"/>
  <c r="C56" i="5"/>
  <c r="C54" i="5"/>
  <c r="C36" i="1"/>
  <c r="C35" i="1"/>
  <c r="C3" i="1"/>
  <c r="E27" i="1"/>
  <c r="D13" i="1"/>
  <c r="E13" i="1"/>
  <c r="D15" i="1"/>
  <c r="D14" i="1"/>
  <c r="D12" i="1"/>
  <c r="E12" i="1"/>
  <c r="D11" i="1"/>
  <c r="D10" i="1"/>
  <c r="D9" i="1"/>
  <c r="E9" i="1"/>
  <c r="C13" i="1"/>
  <c r="C15" i="1"/>
  <c r="C14" i="1"/>
  <c r="C9" i="1"/>
  <c r="F9" i="10"/>
  <c r="C10" i="1"/>
  <c r="C11" i="1"/>
  <c r="C12" i="1"/>
  <c r="E14" i="5"/>
  <c r="D28" i="5"/>
  <c r="E25" i="5"/>
  <c r="D17" i="5"/>
  <c r="D16" i="5"/>
  <c r="D20" i="5"/>
  <c r="D19" i="5"/>
  <c r="E12" i="5"/>
  <c r="D31" i="5"/>
  <c r="D32" i="5"/>
  <c r="D27" i="5"/>
  <c r="D30" i="5"/>
  <c r="E24" i="5"/>
  <c r="E23" i="5"/>
  <c r="D21" i="5"/>
  <c r="E13" i="5"/>
  <c r="E49" i="5"/>
  <c r="E48" i="5"/>
  <c r="D18" i="1"/>
  <c r="D29" i="1"/>
  <c r="D28" i="1"/>
  <c r="D27" i="1"/>
  <c r="D25" i="1"/>
  <c r="D24" i="1"/>
  <c r="D23" i="1"/>
  <c r="D22" i="1"/>
  <c r="D20" i="1"/>
  <c r="D19" i="1"/>
  <c r="D17" i="1"/>
  <c r="D42" i="5"/>
  <c r="D45" i="5"/>
  <c r="D43" i="5"/>
  <c r="E40" i="5"/>
  <c r="E38" i="5"/>
  <c r="D44" i="5"/>
  <c r="E37" i="5"/>
  <c r="E36" i="5"/>
  <c r="E35" i="5"/>
  <c r="E34" i="5"/>
  <c r="D49" i="5"/>
  <c r="D48" i="5"/>
  <c r="D46" i="5"/>
  <c r="D40" i="5"/>
  <c r="D39" i="5"/>
  <c r="D38" i="5"/>
  <c r="D37" i="5"/>
  <c r="D36" i="5"/>
  <c r="D35" i="5"/>
  <c r="D34" i="5"/>
  <c r="D25" i="5"/>
  <c r="D24" i="5"/>
  <c r="D23" i="5"/>
  <c r="D14" i="5"/>
  <c r="D13" i="5"/>
  <c r="D12" i="5"/>
  <c r="D11" i="5"/>
  <c r="D18" i="10"/>
  <c r="D18" i="3"/>
  <c r="C48" i="5"/>
  <c r="C49" i="5"/>
  <c r="C27" i="5"/>
  <c r="C16" i="5"/>
  <c r="C42" i="5"/>
  <c r="C43" i="5"/>
  <c r="C44" i="5"/>
  <c r="C45" i="5"/>
  <c r="C46" i="5"/>
  <c r="C17" i="5"/>
  <c r="F10" i="3"/>
  <c r="C28" i="5"/>
  <c r="C8" i="5"/>
  <c r="D8" i="5"/>
  <c r="D3" i="5"/>
  <c r="D4" i="5"/>
  <c r="D5" i="5"/>
  <c r="D6" i="5"/>
  <c r="D7" i="5"/>
  <c r="C5" i="5"/>
  <c r="C6" i="5"/>
  <c r="E11" i="5"/>
  <c r="F15" i="3"/>
  <c r="C29" i="1"/>
  <c r="C27" i="1"/>
  <c r="F12" i="10"/>
  <c r="C28" i="1"/>
  <c r="E22" i="1"/>
  <c r="C37" i="1"/>
  <c r="C25" i="1"/>
  <c r="C20" i="1"/>
  <c r="E25" i="1"/>
  <c r="E24" i="1"/>
  <c r="E23" i="1"/>
  <c r="E14" i="1"/>
  <c r="E28" i="1"/>
  <c r="E29" i="1"/>
  <c r="E11" i="1"/>
  <c r="E10" i="1"/>
  <c r="C24" i="1"/>
  <c r="C23" i="1"/>
  <c r="C17" i="1"/>
  <c r="C19" i="1"/>
  <c r="C18" i="1"/>
  <c r="F10" i="10"/>
  <c r="C22" i="1"/>
  <c r="F11" i="10"/>
  <c r="D6" i="1"/>
  <c r="D5" i="1"/>
  <c r="D3" i="1"/>
  <c r="C6" i="1"/>
  <c r="C5" i="1"/>
  <c r="D4" i="1"/>
  <c r="C4" i="1"/>
  <c r="F8" i="10"/>
  <c r="C40" i="5"/>
  <c r="C38" i="5"/>
  <c r="C37" i="5"/>
  <c r="C36" i="5"/>
  <c r="C35" i="5"/>
  <c r="C34" i="5"/>
  <c r="C39" i="5"/>
  <c r="C52" i="5"/>
  <c r="F13" i="3" s="1"/>
  <c r="C53" i="5"/>
  <c r="C55" i="5"/>
  <c r="C58" i="5"/>
  <c r="C39" i="1"/>
  <c r="C38" i="1"/>
  <c r="F12" i="3"/>
  <c r="C19" i="5"/>
  <c r="C31" i="5"/>
  <c r="C20" i="5"/>
  <c r="C21" i="5"/>
  <c r="C30" i="5"/>
  <c r="C32" i="5"/>
  <c r="F11" i="3"/>
  <c r="C25" i="5"/>
  <c r="C13" i="5"/>
  <c r="C14" i="5"/>
  <c r="C12" i="5"/>
  <c r="C23" i="5"/>
  <c r="C11" i="5"/>
  <c r="F9" i="3"/>
  <c r="C24" i="5"/>
  <c r="F8" i="3"/>
  <c r="E15" i="1"/>
  <c r="C34" i="1"/>
  <c r="C32" i="1"/>
  <c r="C33" i="1"/>
  <c r="F15" i="10"/>
  <c r="F13" i="10" l="1"/>
</calcChain>
</file>

<file path=xl/sharedStrings.xml><?xml version="1.0" encoding="utf-8"?>
<sst xmlns="http://schemas.openxmlformats.org/spreadsheetml/2006/main" count="284" uniqueCount="188">
  <si>
    <t>2A</t>
  </si>
  <si>
    <t>Standard Office and Classroom</t>
  </si>
  <si>
    <t>Classroom only</t>
  </si>
  <si>
    <t>CRI Green Label Plus carpet</t>
  </si>
  <si>
    <t>2B</t>
  </si>
  <si>
    <t>24-h test</t>
  </si>
  <si>
    <t>7-day test consisting of 6-days conditioning &amp; 24-h test</t>
  </si>
  <si>
    <t>14-day test consisting of 13-days conditioning &amp; 24-h test</t>
  </si>
  <si>
    <t>Formaldehyde only</t>
  </si>
  <si>
    <t>Formaldehyde plus TVOC</t>
  </si>
  <si>
    <t>Formaldehyde, TVOC, and individual VOCs</t>
  </si>
  <si>
    <t>2C</t>
  </si>
  <si>
    <t>Equivalent to ASTM E1333 (i.e., 7-days conditioning &amp; 20-h test)</t>
  </si>
  <si>
    <t>STEP 3</t>
  </si>
  <si>
    <t>Tell us how you intend to use the test results (select all that apply)</t>
  </si>
  <si>
    <t>FloorScore Certification</t>
  </si>
  <si>
    <t>Indoor Advantage Gold Certification</t>
  </si>
  <si>
    <t>Product quality control, development, or screening</t>
  </si>
  <si>
    <t>CARB ATCM</t>
  </si>
  <si>
    <t>What test schedule should we use? (select one only)</t>
  </si>
  <si>
    <t>What test do you want us to perform? (select one only)</t>
  </si>
  <si>
    <t>What modeling scenario(s) should we use? (select one only)</t>
  </si>
  <si>
    <t>For Berkeley Analytical Use Only</t>
  </si>
  <si>
    <r>
      <t>Contact Name &amp; Title (for reporting)</t>
    </r>
    <r>
      <rPr>
        <sz val="10"/>
        <color indexed="12"/>
        <rFont val="Arial"/>
        <family val="2"/>
      </rPr>
      <t xml:space="preserve"> – Indicate the person who is authorized to receive the laboratory report.  Include their contact information.  This may be different from the person responsible for sample collection.</t>
    </r>
  </si>
  <si>
    <r>
      <t>Financially Responsible Co.</t>
    </r>
    <r>
      <rPr>
        <sz val="10"/>
        <color indexed="10"/>
        <rFont val="Arial"/>
        <family val="2"/>
      </rPr>
      <t xml:space="preserve"> </t>
    </r>
    <r>
      <rPr>
        <sz val="10"/>
        <color indexed="12"/>
        <rFont val="Arial"/>
        <family val="2"/>
      </rPr>
      <t>– If a company other than the customer will be paying for the test, indicate here.  Note: a valid purchase order is required prior to initiating a test.</t>
    </r>
  </si>
  <si>
    <r>
      <t>Manufacturer Sample Tracking ID</t>
    </r>
    <r>
      <rPr>
        <sz val="10"/>
        <color indexed="12"/>
        <rFont val="Arial"/>
        <family val="2"/>
      </rPr>
      <t xml:space="preserve"> – If applicable, provide the unique sample identification number assigned by the person collecting the sample.  This typically is a code used by the customer for internal record keeping purposes. </t>
    </r>
  </si>
  <si>
    <r>
      <t>Sample Construction Material</t>
    </r>
    <r>
      <rPr>
        <sz val="10"/>
        <color indexed="12"/>
        <rFont val="Arial"/>
        <family val="2"/>
      </rPr>
      <t xml:space="preserve"> – Give the generic, commercial, or chemical name of the main material from which the product sample is constructed; e.g., wood, fabric, vinyl, gypsum, PVC, acrylic, latex, melamine, nylon, polyester, rubber, synthetic fiber, polymer, wool, cotton. </t>
    </r>
  </si>
  <si>
    <r>
      <t>Customer Authorizes Laboratory to Submit Copies of Test Report</t>
    </r>
    <r>
      <rPr>
        <sz val="10"/>
        <rFont val="Arial"/>
        <family val="2"/>
      </rPr>
      <t xml:space="preserve"> to:</t>
    </r>
    <r>
      <rPr>
        <sz val="10"/>
        <color indexed="12"/>
        <rFont val="Arial"/>
        <family val="2"/>
      </rPr>
      <t xml:space="preserve"> – By completing this section, you are authorizing Berkeley Analytical to concurrently send your test report to the individuals named here.  This authorization may be used to direct the report to a certification/verification organization. </t>
    </r>
  </si>
  <si>
    <r>
      <t>Sample Handling</t>
    </r>
    <r>
      <rPr>
        <sz val="10"/>
        <color indexed="12"/>
        <rFont val="Arial"/>
        <family val="2"/>
      </rPr>
      <t xml:space="preserve"> – The person in charge of sample collection MUST relinquish the sample for shipment to Berkeley Analytical by signing and dating the Chain-of-Custody form.  Berkeley Analytical recommends that customers maintain records of all procedures used to select, handle, package and ship test samples.  </t>
    </r>
  </si>
  <si>
    <t>Seat</t>
  </si>
  <si>
    <t>Office furniture item other than workstation component</t>
  </si>
  <si>
    <t>Classroom furniture (pupil desk or seating)</t>
  </si>
  <si>
    <t>Formaldehyde, total aldehydes, TVOC, 4-PCH only</t>
  </si>
  <si>
    <t>Formaldehyde, total aldehydes, TVOC, individual VOCs</t>
  </si>
  <si>
    <t>Open plan workstation</t>
  </si>
  <si>
    <t>Private office workstation</t>
  </si>
  <si>
    <t>Workstation component (i.e., worksurface, storage, or panel)</t>
  </si>
  <si>
    <t>Best fit workstation model based on emission results</t>
  </si>
  <si>
    <t>Classroom furniture (pupil desk)</t>
  </si>
  <si>
    <t>Component assembly is used to produce what type of furniture? (select one only)</t>
  </si>
  <si>
    <t>What type of furniture product are you submitting for testing? (select one only)</t>
  </si>
  <si>
    <t>Indoor Advantage Certification</t>
  </si>
  <si>
    <t>Other certification, specify in Comment Box</t>
  </si>
  <si>
    <t>A Separate COC must be completed for EACH product/material sample</t>
  </si>
  <si>
    <t>customer acknowledges and accepts these terms &amp; conditions unless a prior written contract is in effect.</t>
  </si>
  <si>
    <t>Berkeley Analytical Quotation Number:</t>
  </si>
  <si>
    <t>Purchase Order (enter company &amp; number):</t>
  </si>
  <si>
    <t>Company:</t>
  </si>
  <si>
    <t>Street Address:</t>
  </si>
  <si>
    <t xml:space="preserve">City/State/Zip(postal code): </t>
  </si>
  <si>
    <t>Country:</t>
  </si>
  <si>
    <t>Contact Name &amp; Title (for reporting):</t>
  </si>
  <si>
    <t>Contact Phone/Fax Numbers:</t>
  </si>
  <si>
    <t>Financially Responsible Co. (if different):</t>
  </si>
  <si>
    <t>Manufacturer Information (if different from customer)</t>
  </si>
  <si>
    <t>City/State/Country:</t>
  </si>
  <si>
    <t>Contact Name/Title:</t>
  </si>
  <si>
    <t>Sample Details</t>
  </si>
  <si>
    <t>Product Commercial Name*:</t>
  </si>
  <si>
    <t>Customer Request for Laboratory Certificate of Compliance</t>
  </si>
  <si>
    <t>Indicate if you are ordering a Laboratory Certificate of Compliance:</t>
  </si>
  <si>
    <t>Manufacturer Sample Tracking ID:</t>
  </si>
  <si>
    <t>Date Manufactured*:</t>
  </si>
  <si>
    <t xml:space="preserve">Product Category &amp; Use*:  </t>
  </si>
  <si>
    <t xml:space="preserve">Sample Construction Material*:  </t>
  </si>
  <si>
    <t xml:space="preserve">Plant Name &amp; Location*: </t>
  </si>
  <si>
    <t>Customer Authorizes Laboratory to Submit Copies of Test Report to:</t>
  </si>
  <si>
    <t>Collection Location within Plant:</t>
  </si>
  <si>
    <t>Contact/E-mail Address:</t>
  </si>
  <si>
    <t>Date &amp; Time Collected* :</t>
  </si>
  <si>
    <t>Organization:</t>
  </si>
  <si>
    <t>Number of Sample Pieces*:</t>
  </si>
  <si>
    <t>Photo(s) of Collection Location: Attach</t>
  </si>
  <si>
    <t>Sample Collected by*:</t>
  </si>
  <si>
    <t>Phone/Fax Numbers*:</t>
  </si>
  <si>
    <t>E-mail Address*:</t>
  </si>
  <si>
    <t xml:space="preserve">Shipping Details* </t>
  </si>
  <si>
    <t xml:space="preserve">Condition of Shipping Package: </t>
  </si>
  <si>
    <t>Packed &amp; Shipped By:</t>
  </si>
  <si>
    <t>Condition of Sample:</t>
  </si>
  <si>
    <t>Shipping Date:</t>
  </si>
  <si>
    <t>Lab Tracking Number:</t>
  </si>
  <si>
    <t xml:space="preserve">Carrier/Airbill Number: </t>
  </si>
  <si>
    <t>Sample Handling</t>
  </si>
  <si>
    <t>Relinquished By*</t>
  </si>
  <si>
    <t>Received By*</t>
  </si>
  <si>
    <t>Company*</t>
  </si>
  <si>
    <t>Chain of Custody for Building Product/ Material VOC Emission Test</t>
  </si>
  <si>
    <t>CARB ATCM test, schedule</t>
  </si>
  <si>
    <t>Test results application(s)</t>
  </si>
  <si>
    <t>For Berkeley Analytical Use:</t>
  </si>
  <si>
    <t>Report ID</t>
  </si>
  <si>
    <t>Billing Reference</t>
  </si>
  <si>
    <t>Requested Test (automatically filled from FurnitureWorksheet Selections)</t>
  </si>
  <si>
    <t>72-h test</t>
  </si>
  <si>
    <t>168-h test, with air samples at 72 h and 168 h</t>
  </si>
  <si>
    <t xml:space="preserve">What test schedule should we use? (select one only) </t>
  </si>
  <si>
    <t>168-h test, with air sample at 168 h</t>
  </si>
  <si>
    <t>Tell us how you intend to use the certification or compliance test results (select all that apply)</t>
  </si>
  <si>
    <t>Type of furniture product</t>
  </si>
  <si>
    <t>Modeling scenario</t>
  </si>
  <si>
    <t>Test schedule (for screening tests only)</t>
  </si>
  <si>
    <t>If you submitted a workstation component (or other furniture item), what modeling scenario should we use? (select one only)</t>
  </si>
  <si>
    <t>Test schedule (screening tests only)</t>
  </si>
  <si>
    <t>Customer Instructions for Sample Prep., Test Type, Schedule, etc. (filled from FurnitureWorksheet)</t>
  </si>
  <si>
    <t>Laboratory certificates are available for the compliance test(s) listed on the FurnitureWorksheet.  Berkeley Analytical's laboratory test results and associated certificates are specific to the tested item. Claims made by the customer regarding the broader representativeness of the test results and certificate are the sole responsibility of the customer.</t>
  </si>
  <si>
    <t>Requested Test (automatically filled from BldgProdWorksheet Selections)</t>
  </si>
  <si>
    <t>Customer Instructions for Sample Prep., Test Type, schedule, etc. (filled from BldProdWorksheet)</t>
  </si>
  <si>
    <t>Laboratory certificates are available for the compliance test(s) listed on the BldgProdWorksheet.  Berkeley Analytical's laboratory test results and associated certificates are specific to the tested item. Claims made by the customer regarding the broader representativeness of the test results and certificate are the sole responsibility of the customer.</t>
  </si>
  <si>
    <t>If component assembly is for a workstation (or other furniture item), what modeling scenario should we use? (select one only)</t>
  </si>
  <si>
    <t>Formaldehyde, total aldehydes, TVOC</t>
  </si>
  <si>
    <t>2D</t>
  </si>
  <si>
    <r>
      <t>Asterisk (*)</t>
    </r>
    <r>
      <rPr>
        <sz val="10"/>
        <color indexed="12"/>
        <rFont val="Arial"/>
        <family val="2"/>
      </rPr>
      <t xml:space="preserve"> indicates that information MUST be provided for this section or item for certification and compliance tests.</t>
    </r>
  </si>
  <si>
    <r>
      <t>Product Commercial Name</t>
    </r>
    <r>
      <rPr>
        <sz val="10"/>
        <color indexed="12"/>
        <rFont val="Arial"/>
        <family val="2"/>
      </rPr>
      <t xml:space="preserve"> – Indicate the name under which the product is sold. </t>
    </r>
  </si>
  <si>
    <r>
      <t>Collection Location within Plant</t>
    </r>
    <r>
      <rPr>
        <sz val="10"/>
        <color indexed="12"/>
        <rFont val="Arial"/>
        <family val="2"/>
      </rPr>
      <t xml:space="preserve"> – Identify the plant section where the sample was collected and, if desired, attach a copy of one or more photographs of the collection location.  This will become part of the Chain-of-Custody record and may be useful as evidence for demonstrating compliance with method specifications.</t>
    </r>
  </si>
  <si>
    <t>NOTES: Chain of Custody for Product / Material VOC Emission Testing</t>
  </si>
  <si>
    <t>Test to be performed</t>
  </si>
  <si>
    <t>What should we measure? (select one only)</t>
  </si>
  <si>
    <r>
      <t>What should we measure (</t>
    </r>
    <r>
      <rPr>
        <sz val="10"/>
        <color indexed="12"/>
        <rFont val="Arial"/>
        <family val="2"/>
      </rPr>
      <t>single air samples at time points</t>
    </r>
    <r>
      <rPr>
        <b/>
        <sz val="10"/>
        <color indexed="12"/>
        <rFont val="Arial"/>
        <family val="2"/>
      </rPr>
      <t xml:space="preserve">)? (select one only) </t>
    </r>
  </si>
  <si>
    <r>
      <t>What should we measure (</t>
    </r>
    <r>
      <rPr>
        <sz val="10"/>
        <color indexed="12"/>
        <rFont val="Arial"/>
        <family val="2"/>
      </rPr>
      <t>duplicate air samples at 72-h and 168-h</t>
    </r>
    <r>
      <rPr>
        <b/>
        <sz val="10"/>
        <color indexed="12"/>
        <rFont val="Arial"/>
        <family val="2"/>
      </rPr>
      <t xml:space="preserve">)? (select one only) </t>
    </r>
  </si>
  <si>
    <r>
      <t>Product Commercial Part No.</t>
    </r>
    <r>
      <rPr>
        <sz val="10"/>
        <color indexed="12"/>
        <rFont val="Arial"/>
        <family val="2"/>
      </rPr>
      <t xml:space="preserve"> – The part (or model/catalogue) number assigned to the product if it is not part of the commercial name</t>
    </r>
  </si>
  <si>
    <r>
      <t xml:space="preserve">Please enter specific instructions and additional information below in the </t>
    </r>
    <r>
      <rPr>
        <b/>
        <sz val="9"/>
        <color indexed="12"/>
        <rFont val="Arial"/>
        <family val="2"/>
      </rPr>
      <t xml:space="preserve">Comment Box </t>
    </r>
    <r>
      <rPr>
        <sz val="9"/>
        <color indexed="12"/>
        <rFont val="Arial"/>
        <family val="2"/>
      </rPr>
      <t>If you’re unsure about the standard to be used or other specifics of the test, give us some information about your requirements. Call one of our experts at 510-236-2325 or 888-455-0999 (toll free) for assistance.</t>
    </r>
  </si>
  <si>
    <r>
      <t>7-day test consisting of 6-days conditioning &amp; 24-h test (</t>
    </r>
    <r>
      <rPr>
        <sz val="10"/>
        <color indexed="10"/>
        <rFont val="Arial"/>
        <family val="2"/>
      </rPr>
      <t>small-scale chamber only</t>
    </r>
    <r>
      <rPr>
        <sz val="10"/>
        <rFont val="Arial"/>
        <family val="2"/>
      </rPr>
      <t>)</t>
    </r>
  </si>
  <si>
    <r>
      <t>14-day test consisting of 13-days conditioning &amp; 24-h test (</t>
    </r>
    <r>
      <rPr>
        <sz val="10"/>
        <color indexed="10"/>
        <rFont val="Arial"/>
        <family val="2"/>
      </rPr>
      <t>small-scale chamber only</t>
    </r>
    <r>
      <rPr>
        <sz val="10"/>
        <rFont val="Arial"/>
        <family val="2"/>
      </rPr>
      <t>)</t>
    </r>
  </si>
  <si>
    <t>Chain of Custody for Furniture Product VOC Emission Test</t>
  </si>
  <si>
    <t>Berkeley Analytical
Attn: Sample Custodian
815 Harbour Way South, Unit 6
Richmond, CA 94804
Ph: 510-236-2325</t>
  </si>
  <si>
    <t>IF(A6=TRUE,IF(AND(A6,A39,A45)=TRUE,IF(D45="ERROR","N/A","RPT52"),IF(AND(A6,A39,A44)=TRUE,IF(D44="ERROR","N/A","RPT51"),IF(AND(A6,A39,A43)=TRUE,IF(D43="ERROR","N/A","RPT57"),IF(AND(A6,A39,A42)=TRUE,IF(D42="ERROR","N/A","RPT49"),"")))))</t>
  </si>
  <si>
    <r>
      <t xml:space="preserve">The </t>
    </r>
    <r>
      <rPr>
        <b/>
        <sz val="11"/>
        <color indexed="20"/>
        <rFont val="Arial"/>
        <family val="2"/>
      </rPr>
      <t>Notes</t>
    </r>
    <r>
      <rPr>
        <sz val="11"/>
        <rFont val="Arial"/>
        <family val="2"/>
      </rPr>
      <t xml:space="preserve"> spreadsheet provides explanations for some of the fields on the COC forms.  If you need more information, call one of our experts at
510-236-2325, toll free 888-455-0999, or e-mail info@berkeleyanalytical.com</t>
    </r>
  </si>
  <si>
    <r>
      <t>BldgProdCOC</t>
    </r>
    <r>
      <rPr>
        <sz val="11"/>
        <rFont val="Arial"/>
        <family val="2"/>
      </rPr>
      <t xml:space="preserve"> -- This is the </t>
    </r>
    <r>
      <rPr>
        <b/>
        <sz val="11"/>
        <rFont val="Arial"/>
        <family val="2"/>
      </rPr>
      <t>Building Product COC</t>
    </r>
    <r>
      <rPr>
        <sz val="11"/>
        <rFont val="Arial"/>
        <family val="2"/>
      </rPr>
      <t>.  Enter customer, manufacturer, and sample details here.</t>
    </r>
  </si>
  <si>
    <r>
      <t>BldgProdWorksheet</t>
    </r>
    <r>
      <rPr>
        <sz val="11"/>
        <rFont val="Arial"/>
        <family val="2"/>
      </rPr>
      <t xml:space="preserve"> -- Use this checklist to tell us about your </t>
    </r>
    <r>
      <rPr>
        <b/>
        <sz val="11"/>
        <rFont val="Arial"/>
        <family val="2"/>
      </rPr>
      <t xml:space="preserve">Building Product </t>
    </r>
    <r>
      <rPr>
        <sz val="11"/>
        <rFont val="Arial"/>
        <family val="2"/>
      </rPr>
      <t>testing requirements.  It populates the COC.</t>
    </r>
  </si>
  <si>
    <r>
      <t>FurnitureCOC</t>
    </r>
    <r>
      <rPr>
        <sz val="11"/>
        <rFont val="Arial"/>
        <family val="2"/>
      </rPr>
      <t xml:space="preserve"> --  This is the </t>
    </r>
    <r>
      <rPr>
        <b/>
        <sz val="11"/>
        <rFont val="Arial"/>
        <family val="2"/>
      </rPr>
      <t>Furniture Product COC</t>
    </r>
    <r>
      <rPr>
        <sz val="11"/>
        <rFont val="Arial"/>
        <family val="2"/>
      </rPr>
      <t>.  Enter customer, manufacturer, and sample details here.</t>
    </r>
  </si>
  <si>
    <r>
      <t>FurnitureWorksheet</t>
    </r>
    <r>
      <rPr>
        <sz val="11"/>
        <rFont val="Arial"/>
        <family val="2"/>
      </rPr>
      <t xml:space="preserve"> -- Use this checklist to tell us about your </t>
    </r>
    <r>
      <rPr>
        <b/>
        <sz val="11"/>
        <rFont val="Arial"/>
        <family val="2"/>
      </rPr>
      <t>Furniture Product</t>
    </r>
    <r>
      <rPr>
        <sz val="11"/>
        <rFont val="Arial"/>
        <family val="2"/>
      </rPr>
      <t xml:space="preserve"> testing requirements.  It populates the COC.</t>
    </r>
  </si>
  <si>
    <r>
      <t xml:space="preserve">This Workbook contains spreadsheets that guide you through the completion of a chain-of-custody (COC) for your product sample.  Two </t>
    </r>
    <r>
      <rPr>
        <sz val="12"/>
        <color indexed="12"/>
        <rFont val="Arial"/>
        <family val="2"/>
      </rPr>
      <t xml:space="preserve">blue-tabbed </t>
    </r>
    <r>
      <rPr>
        <sz val="12"/>
        <rFont val="Arial"/>
        <family val="2"/>
      </rPr>
      <t xml:space="preserve">spreadsheets are used for building product samples. Two </t>
    </r>
    <r>
      <rPr>
        <sz val="12"/>
        <color indexed="10"/>
        <rFont val="Arial"/>
        <family val="2"/>
      </rPr>
      <t>red-tabbed</t>
    </r>
    <r>
      <rPr>
        <sz val="12"/>
        <rFont val="Arial"/>
        <family val="2"/>
      </rPr>
      <t xml:space="preserve"> spreadsheets are used for furniture product samples:</t>
    </r>
  </si>
  <si>
    <r>
      <t xml:space="preserve">Save the Workbook and retain the file for your records.  Print and include the </t>
    </r>
    <r>
      <rPr>
        <b/>
        <sz val="10"/>
        <rFont val="Arial"/>
        <family val="2"/>
      </rPr>
      <t>BldgProdWorksheet</t>
    </r>
    <r>
      <rPr>
        <sz val="10"/>
        <rFont val="Arial"/>
        <family val="2"/>
      </rPr>
      <t xml:space="preserve"> or </t>
    </r>
    <r>
      <rPr>
        <b/>
        <sz val="10"/>
        <rFont val="Arial"/>
        <family val="2"/>
      </rPr>
      <t>FurnitureWorksheet,</t>
    </r>
    <r>
      <rPr>
        <sz val="10"/>
        <rFont val="Arial"/>
        <family val="2"/>
      </rPr>
      <t xml:space="preserve"> as applicable, and a </t>
    </r>
    <r>
      <rPr>
        <b/>
        <sz val="10"/>
        <rFont val="Arial"/>
        <family val="2"/>
      </rPr>
      <t>signed copy of the corresponding COC sheet</t>
    </r>
    <r>
      <rPr>
        <sz val="10"/>
        <rFont val="Arial"/>
        <family val="2"/>
      </rPr>
      <t xml:space="preserve"> with the product sample when you ship it to us. You may also e-mail an electronic copy of the completed Workbook to </t>
    </r>
    <r>
      <rPr>
        <sz val="10"/>
        <rFont val="Arial"/>
        <family val="2"/>
      </rPr>
      <t>info@berkeleyanalytical.com</t>
    </r>
    <r>
      <rPr>
        <sz val="10"/>
        <rFont val="Arial"/>
        <family val="2"/>
      </rPr>
      <t xml:space="preserve"> at the time you ship the sample. The product sample shipping address is:</t>
    </r>
  </si>
  <si>
    <t>STEP 1 (required)</t>
  </si>
  <si>
    <t>STEP 2 (required)</t>
  </si>
  <si>
    <r>
      <t xml:space="preserve">Other or Don’t know, </t>
    </r>
    <r>
      <rPr>
        <b/>
        <sz val="10"/>
        <color indexed="10"/>
        <rFont val="Arial"/>
        <family val="2"/>
      </rPr>
      <t>Go to Instructions Box</t>
    </r>
  </si>
  <si>
    <r>
      <t xml:space="preserve">Custom, specify in </t>
    </r>
    <r>
      <rPr>
        <sz val="10"/>
        <color indexed="10"/>
        <rFont val="Arial"/>
        <family val="2"/>
      </rPr>
      <t>Instructions Box</t>
    </r>
    <r>
      <rPr>
        <sz val="10"/>
        <rFont val="Arial"/>
        <family val="2"/>
      </rPr>
      <t xml:space="preserve"> </t>
    </r>
  </si>
  <si>
    <r>
      <t xml:space="preserve">Custom, specify in </t>
    </r>
    <r>
      <rPr>
        <sz val="10"/>
        <color indexed="10"/>
        <rFont val="Arial"/>
        <family val="2"/>
      </rPr>
      <t xml:space="preserve">Instructions Box </t>
    </r>
  </si>
  <si>
    <r>
      <t xml:space="preserve">Other certification, specify in </t>
    </r>
    <r>
      <rPr>
        <sz val="10"/>
        <color indexed="10"/>
        <rFont val="Arial"/>
        <family val="2"/>
      </rPr>
      <t>Instructions Box</t>
    </r>
    <r>
      <rPr>
        <sz val="10"/>
        <rFont val="Arial"/>
        <family val="2"/>
      </rPr>
      <t xml:space="preserve"> </t>
    </r>
  </si>
  <si>
    <r>
      <t xml:space="preserve">Other, specify in </t>
    </r>
    <r>
      <rPr>
        <sz val="10"/>
        <color indexed="10"/>
        <rFont val="Arial"/>
        <family val="2"/>
      </rPr>
      <t>Instructions Box</t>
    </r>
    <r>
      <rPr>
        <sz val="10"/>
        <rFont val="Arial"/>
        <family val="2"/>
      </rPr>
      <t xml:space="preserve"> </t>
    </r>
  </si>
  <si>
    <t>Instructions Box</t>
  </si>
  <si>
    <r>
      <t xml:space="preserve">Other, specify in </t>
    </r>
    <r>
      <rPr>
        <sz val="10"/>
        <color indexed="10"/>
        <rFont val="Arial"/>
        <family val="2"/>
      </rPr>
      <t>Instructions Box</t>
    </r>
  </si>
  <si>
    <r>
      <t>Product sample collection guides can be downloaded from our website at:</t>
    </r>
    <r>
      <rPr>
        <sz val="10"/>
        <rFont val="Arial"/>
        <family val="2"/>
      </rPr>
      <t xml:space="preserve"> </t>
    </r>
  </si>
  <si>
    <t>Standard Office &amp; SF Residence (doors &amp; windows)</t>
  </si>
  <si>
    <t>Classroom &amp; Single Family Residence</t>
  </si>
  <si>
    <t>Standard Office, Classroom &amp; Single Family Residence</t>
  </si>
  <si>
    <r>
      <t xml:space="preserve">Mid-scale chamber screening or quality control test of workstation component or other furniture item by ASTM D 6670 method, </t>
    </r>
    <r>
      <rPr>
        <b/>
        <sz val="10"/>
        <color indexed="10"/>
        <rFont val="Arial"/>
        <family val="2"/>
      </rPr>
      <t>Go to Step 2C then jump to Step 3</t>
    </r>
  </si>
  <si>
    <r>
      <t xml:space="preserve">Small-scale chamber screening or quality control test of component assembly or material by ASTM D 5116 method,
 </t>
    </r>
    <r>
      <rPr>
        <b/>
        <sz val="10"/>
        <color indexed="10"/>
        <rFont val="Arial"/>
        <family val="2"/>
      </rPr>
      <t>Go to Step 2C then jump to Step 3</t>
    </r>
  </si>
  <si>
    <r>
      <t xml:space="preserve">Screening or quality control test by ASTM D5116 (small-scale chamber), </t>
    </r>
    <r>
      <rPr>
        <b/>
        <sz val="10"/>
        <color indexed="10"/>
        <rFont val="Arial"/>
        <family val="2"/>
      </rPr>
      <t>Go to Step 2B</t>
    </r>
    <r>
      <rPr>
        <sz val="10"/>
        <rFont val="Arial"/>
        <family val="2"/>
      </rPr>
      <t xml:space="preserve"> </t>
    </r>
    <r>
      <rPr>
        <b/>
        <sz val="10"/>
        <color indexed="10"/>
        <rFont val="Arial"/>
        <family val="2"/>
      </rPr>
      <t>then Jump to Step 3</t>
    </r>
  </si>
  <si>
    <t>Test to be performed *</t>
  </si>
  <si>
    <t>Customer Information *</t>
  </si>
  <si>
    <t>Asterisk (*) See Notes Tab</t>
  </si>
  <si>
    <r>
      <t xml:space="preserve">The </t>
    </r>
    <r>
      <rPr>
        <b/>
        <sz val="11"/>
        <rFont val="Arial"/>
        <family val="2"/>
      </rPr>
      <t>Services Agreement</t>
    </r>
    <r>
      <rPr>
        <sz val="11"/>
        <rFont val="Arial"/>
        <family val="2"/>
      </rPr>
      <t xml:space="preserve"> spreadsheet provides a link to Berkeley Analytical's Services Agreement for product testing services</t>
    </r>
  </si>
  <si>
    <t>A link to Berkeley Analytical's Services Agreement is included in this workbook. By submitting samples,</t>
  </si>
  <si>
    <t>Berkeley Analytical's Services Agreement</t>
  </si>
  <si>
    <t>You may download Berkeley Analytical's Services Agreement document from our website:</t>
  </si>
  <si>
    <t>Date*</t>
  </si>
  <si>
    <t xml:space="preserve">Signature* </t>
  </si>
  <si>
    <t>Target chemicals &amp; chemical groups (screening)</t>
  </si>
  <si>
    <t>Target chemicals &amp; chemical groups</t>
  </si>
  <si>
    <t>Self claim using BkA ClearChem™ program</t>
  </si>
  <si>
    <t>Other self claim,CHPS, etc.</t>
  </si>
  <si>
    <t>BIFMA level certification</t>
  </si>
  <si>
    <t>Self claim for USGBC LEED v4 and v4.1</t>
  </si>
  <si>
    <t>Other self claim</t>
  </si>
  <si>
    <t>https://www.berkeleyanalytical.com/resources/sampling-guides</t>
  </si>
  <si>
    <t>Independent Testing, 30+ Years Experience, ISO/IEC 17025 Accredited, Results You Can Trust</t>
  </si>
  <si>
    <t>Services Agreement PDF Form</t>
  </si>
  <si>
    <r>
      <rPr>
        <u/>
        <sz val="10"/>
        <color indexed="8"/>
        <rFont val="Arial"/>
        <family val="2"/>
      </rPr>
      <t>Test to be Performed</t>
    </r>
    <r>
      <rPr>
        <sz val="10"/>
        <rFont val="Arial"/>
        <family val="2"/>
      </rPr>
      <t xml:space="preserve"> – </t>
    </r>
    <r>
      <rPr>
        <sz val="10"/>
        <color indexed="12"/>
        <rFont val="Arial"/>
        <family val="2"/>
      </rPr>
      <t>CDPH Standard Method V1.2 was issued in January 2017. In V1.2, the benzene criterion in Table 4-1, Page 37 was updated to 1.5 µg/m</t>
    </r>
    <r>
      <rPr>
        <vertAlign val="superscript"/>
        <sz val="10"/>
        <color indexed="12"/>
        <rFont val="Arial"/>
        <family val="2"/>
      </rPr>
      <t>3</t>
    </r>
    <r>
      <rPr>
        <sz val="10"/>
        <color indexed="12"/>
        <rFont val="Arial"/>
        <family val="2"/>
      </rPr>
      <t xml:space="preserve"> (previous value was 30 µg/m</t>
    </r>
    <r>
      <rPr>
        <vertAlign val="superscript"/>
        <sz val="10"/>
        <color indexed="12"/>
        <rFont val="Arial"/>
        <family val="2"/>
      </rPr>
      <t>3</t>
    </r>
    <r>
      <rPr>
        <sz val="10"/>
        <color indexed="12"/>
        <rFont val="Arial"/>
        <family val="2"/>
      </rPr>
      <t xml:space="preserve">). CDPH tests conform to CDPH V1.2. </t>
    </r>
  </si>
  <si>
    <t xml:space="preserve">Product Commercial Part No. (if not part of name)*:  </t>
  </si>
  <si>
    <r>
      <t>Product Category &amp; Use</t>
    </r>
    <r>
      <rPr>
        <sz val="10"/>
        <color indexed="10"/>
        <rFont val="Arial"/>
        <family val="2"/>
      </rPr>
      <t xml:space="preserve"> </t>
    </r>
    <r>
      <rPr>
        <sz val="10"/>
        <color indexed="12"/>
        <rFont val="Arial"/>
        <family val="2"/>
      </rPr>
      <t>– Indicate the building product category for the sample preferably following the CSI (The Construction Specifications Institute) MasterFormat conventions</t>
    </r>
    <r>
      <rPr>
        <sz val="10"/>
        <color indexed="12"/>
        <rFont val="Arial"/>
        <family val="2"/>
      </rPr>
      <t>. If possible, also indicate the typical use of the product.  Examples: Fabrics/upholstery; Seating/task chair; Systems Furniture/work surface; Wall Coverings/wallpaper.</t>
    </r>
    <r>
      <rPr>
        <sz val="10"/>
        <color indexed="10"/>
        <rFont val="Arial"/>
        <family val="2"/>
      </rPr>
      <t xml:space="preserve">
     </t>
    </r>
  </si>
  <si>
    <r>
      <t>Notice Regarding Berkeley Analytical's Sample Retention Policy</t>
    </r>
    <r>
      <rPr>
        <sz val="10"/>
        <color indexed="12"/>
        <rFont val="Arial"/>
        <family val="2"/>
      </rPr>
      <t xml:space="preserve"> – Berkeley Analytical retains product samples received from customers for 30 days following completion of tests.  If a customer does not request us to return the sample(s) during this period or provide other instructions, the sample(s) will be disposed of thereafter following the procedures in our Services Agreement.</t>
    </r>
  </si>
  <si>
    <r>
      <t xml:space="preserve">CARB ATCM &amp; EPA TSCA by ASTM D6007, </t>
    </r>
    <r>
      <rPr>
        <b/>
        <sz val="10"/>
        <color indexed="10"/>
        <rFont val="Arial"/>
        <family val="2"/>
      </rPr>
      <t>Please use VOCEmissions-ASTM-D6007-COC</t>
    </r>
  </si>
  <si>
    <r>
      <t xml:space="preserve">What test schedule should we use? </t>
    </r>
    <r>
      <rPr>
        <b/>
        <sz val="10"/>
        <color indexed="10"/>
        <rFont val="Arial"/>
        <family val="2"/>
      </rPr>
      <t>(Please use VOCEmissions-ASTM-D6007-COC)</t>
    </r>
  </si>
  <si>
    <t xml:space="preserve">   Ship to: 815 Harbour Way South, Unit 6, Richmond, CA 94804
   (Ph) 510-236-2325, (Fx) 510-236-2335
   info@berkeleyanalytical.com</t>
  </si>
  <si>
    <t xml:space="preserve">   Ship to: 815 Harbour Way South,Unit 6, Richmond, CA 94804-
   (Ph) 510-236-2325, (Fx) 510-236-2335
   info@berkeleyanalytical.com</t>
  </si>
  <si>
    <r>
      <t xml:space="preserve">Certification or compliance test of seating, workstation component, or other furniture item in </t>
    </r>
    <r>
      <rPr>
        <u/>
        <sz val="10"/>
        <rFont val="Arial"/>
        <family val="2"/>
      </rPr>
      <t>mid-scale chamber</t>
    </r>
    <r>
      <rPr>
        <sz val="10"/>
        <rFont val="Arial"/>
        <family val="2"/>
      </rPr>
      <t xml:space="preserve"> by ANSI/BIFMA M7.1-2011(R2021) method, </t>
    </r>
    <r>
      <rPr>
        <b/>
        <sz val="10"/>
        <color indexed="10"/>
        <rFont val="Arial"/>
        <family val="2"/>
      </rPr>
      <t>Go to Step 2A then jump to Step 3</t>
    </r>
  </si>
  <si>
    <r>
      <t xml:space="preserve">Certification or compliance test of component assembly in </t>
    </r>
    <r>
      <rPr>
        <u/>
        <sz val="10"/>
        <rFont val="Arial"/>
        <family val="2"/>
      </rPr>
      <t>small-scale chamber</t>
    </r>
    <r>
      <rPr>
        <sz val="10"/>
        <rFont val="Arial"/>
        <family val="2"/>
      </rPr>
      <t xml:space="preserve"> by ANSI/BIFMA M7.1-2011(R2021) method, </t>
    </r>
    <r>
      <rPr>
        <b/>
        <sz val="10"/>
        <color indexed="10"/>
        <rFont val="Arial"/>
        <family val="2"/>
      </rPr>
      <t>Go to Step 2B</t>
    </r>
    <r>
      <rPr>
        <sz val="10"/>
        <rFont val="Arial"/>
        <family val="2"/>
      </rPr>
      <t xml:space="preserve"> </t>
    </r>
    <r>
      <rPr>
        <b/>
        <sz val="10"/>
        <color indexed="10"/>
        <rFont val="Arial"/>
        <family val="2"/>
      </rPr>
      <t>then jump to Step 3</t>
    </r>
  </si>
  <si>
    <r>
      <t xml:space="preserve">Small-scale chamber Emission Factor test of individual material (fabric, foam, finish, etc.) by ANSI/BIFMA M7.1-2011(R2021) method, </t>
    </r>
    <r>
      <rPr>
        <b/>
        <sz val="10"/>
        <color indexed="10"/>
        <rFont val="Arial"/>
        <family val="2"/>
      </rPr>
      <t>Go to Step 2D then jump to Step 3</t>
    </r>
  </si>
  <si>
    <r>
      <t xml:space="preserve">Certification or compliance test by CDPH Standard Method V1.2 (CA Section 01350), </t>
    </r>
    <r>
      <rPr>
        <b/>
        <sz val="10"/>
        <color indexed="10"/>
        <rFont val="Arial"/>
        <family val="2"/>
      </rPr>
      <t>Go to Step 2A then Jump to Step 3 (CDPH Std. Method V1.1 is no longer available as an option)</t>
    </r>
  </si>
  <si>
    <t>Contact Email Address:</t>
  </si>
  <si>
    <t xml:space="preserve"> © Copyright, Berkeley Analytical Associates, LLC, 2022</t>
  </si>
  <si>
    <t>Phone Number/Email Address:</t>
  </si>
  <si>
    <t>Not Applicable</t>
  </si>
  <si>
    <t>Contact/Email Address:</t>
  </si>
  <si>
    <t xml:space="preserve">or send a request to info@berkeleyanalytical.com and we will email the document to you.  </t>
  </si>
  <si>
    <t>FQ01.3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</si>
</sst>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
  </numFmts>
  <fonts count="58" x14ac:knownFonts="1">
    <font>
      <sz val="10"/>
      <name val="Arial"/>
    </font>
    <font>
      <sz val="10"/>
      <name val="Arial"/>
      <family val="2"/>
    </font>
    <font>
      <sz val="8"/>
      <name val="Arial"/>
      <family val="2"/>
    </font>
    <font>
      <sz val="10"/>
      <color indexed="12"/>
      <name val="Arial"/>
      <family val="2"/>
    </font>
    <font>
      <sz val="10"/>
      <color indexed="10"/>
      <name val="Arial"/>
      <family val="2"/>
    </font>
    <font>
      <b/>
      <sz val="10"/>
      <color indexed="9"/>
      <name val="Arial"/>
      <family val="2"/>
    </font>
    <font>
      <sz val="10"/>
      <name val="Arial"/>
      <family val="2"/>
    </font>
    <font>
      <sz val="10"/>
      <color indexed="9"/>
      <name val="Arial"/>
      <family val="2"/>
    </font>
    <font>
      <b/>
      <sz val="10"/>
      <color indexed="10"/>
      <name val="Arial"/>
      <family val="2"/>
    </font>
    <font>
      <sz val="10"/>
      <color indexed="9"/>
      <name val="Arial"/>
      <family val="2"/>
    </font>
    <font>
      <b/>
      <sz val="10"/>
      <color indexed="12"/>
      <name val="Arial"/>
      <family val="2"/>
    </font>
    <font>
      <sz val="9"/>
      <color indexed="12"/>
      <name val="Arial"/>
      <family val="2"/>
    </font>
    <font>
      <u/>
      <sz val="10"/>
      <color indexed="12"/>
      <name val="Arial"/>
      <family val="2"/>
    </font>
    <font>
      <sz val="10"/>
      <color indexed="12"/>
      <name val="Arial"/>
      <family val="2"/>
    </font>
    <font>
      <u/>
      <sz val="10"/>
      <name val="Arial"/>
      <family val="2"/>
    </font>
    <font>
      <u/>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sz val="11"/>
      <name val="Arial"/>
      <family val="2"/>
    </font>
    <font>
      <sz val="12"/>
      <color indexed="12"/>
      <name val="Arial"/>
      <family val="2"/>
    </font>
    <font>
      <sz val="12"/>
      <name val="Arial"/>
      <family val="2"/>
    </font>
    <font>
      <sz val="11"/>
      <color indexed="8"/>
      <name val="Arial"/>
      <family val="2"/>
    </font>
    <font>
      <sz val="11"/>
      <name val="Arial"/>
      <family val="2"/>
    </font>
    <font>
      <b/>
      <sz val="14"/>
      <color indexed="9"/>
      <name val="Arial"/>
      <family val="2"/>
    </font>
    <font>
      <sz val="10"/>
      <color indexed="8"/>
      <name val="Arial"/>
      <family val="2"/>
    </font>
    <font>
      <b/>
      <sz val="11"/>
      <color indexed="9"/>
      <name val="Arial"/>
      <family val="2"/>
    </font>
    <font>
      <sz val="11"/>
      <color indexed="9"/>
      <name val="Arial"/>
      <family val="2"/>
    </font>
    <font>
      <b/>
      <sz val="11"/>
      <color indexed="9"/>
      <name val="Arial"/>
      <family val="2"/>
    </font>
    <font>
      <sz val="8"/>
      <name val="Arial"/>
      <family val="2"/>
    </font>
    <font>
      <sz val="10"/>
      <color indexed="10"/>
      <name val="Arial"/>
      <family val="2"/>
    </font>
    <font>
      <sz val="9"/>
      <name val="Arial"/>
      <family val="2"/>
    </font>
    <font>
      <sz val="12"/>
      <color indexed="10"/>
      <name val="Arial"/>
      <family val="2"/>
    </font>
    <font>
      <b/>
      <sz val="11"/>
      <name val="Arial"/>
      <family val="2"/>
    </font>
    <font>
      <b/>
      <sz val="11"/>
      <color indexed="20"/>
      <name val="Arial"/>
      <family val="2"/>
    </font>
    <font>
      <b/>
      <sz val="9"/>
      <color indexed="12"/>
      <name val="Arial"/>
      <family val="2"/>
    </font>
    <font>
      <b/>
      <sz val="15"/>
      <color indexed="9"/>
      <name val="Arial Narrow"/>
      <family val="2"/>
    </font>
    <font>
      <b/>
      <sz val="10"/>
      <name val="Arial"/>
      <family val="2"/>
    </font>
    <font>
      <sz val="11"/>
      <color indexed="12"/>
      <name val="Arial"/>
      <family val="2"/>
    </font>
    <font>
      <sz val="11"/>
      <color indexed="10"/>
      <name val="Arial"/>
      <family val="2"/>
    </font>
    <font>
      <vertAlign val="superscript"/>
      <sz val="10"/>
      <color indexed="12"/>
      <name val="Arial"/>
      <family val="2"/>
    </font>
    <font>
      <u/>
      <sz val="10"/>
      <color indexed="8"/>
      <name val="Arial"/>
      <family val="2"/>
    </font>
    <font>
      <u/>
      <sz val="10"/>
      <color rgb="FF80808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42"/>
        <bgColor indexed="64"/>
      </patternFill>
    </fill>
    <fill>
      <patternFill patternType="solid">
        <fgColor indexed="10"/>
        <bgColor indexed="64"/>
      </patternFill>
    </fill>
    <fill>
      <patternFill patternType="solid">
        <fgColor indexed="21"/>
        <bgColor indexed="64"/>
      </patternFill>
    </fill>
    <fill>
      <patternFill patternType="solid">
        <fgColor indexed="13"/>
        <bgColor indexed="64"/>
      </patternFill>
    </fill>
    <fill>
      <patternFill patternType="solid">
        <fgColor indexed="43"/>
        <bgColor indexed="64"/>
      </patternFill>
    </fill>
    <fill>
      <patternFill patternType="solid">
        <fgColor rgb="FFCCFFCC"/>
        <bgColor rgb="FF000000"/>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43">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cellStyleXfs>
  <cellXfs count="260">
    <xf numFmtId="0" fontId="0" fillId="0" borderId="0" xfId="0"/>
    <xf numFmtId="0" fontId="7" fillId="0" borderId="0" xfId="0" applyFont="1" applyProtection="1">
      <protection locked="0"/>
    </xf>
    <xf numFmtId="0" fontId="3" fillId="0" borderId="0" xfId="0" applyFont="1" applyAlignment="1">
      <alignment horizontal="center"/>
    </xf>
    <xf numFmtId="0" fontId="9" fillId="0" borderId="0" xfId="0" applyFont="1"/>
    <xf numFmtId="0" fontId="10" fillId="0" borderId="0" xfId="0" applyFont="1" applyFill="1" applyAlignment="1">
      <alignment vertical="center"/>
    </xf>
    <xf numFmtId="0" fontId="10" fillId="0" borderId="0" xfId="0" applyFont="1" applyFill="1" applyAlignment="1">
      <alignment horizontal="left" vertical="center"/>
    </xf>
    <xf numFmtId="0" fontId="10" fillId="0" borderId="0" xfId="0" applyFont="1" applyFill="1" applyAlignment="1" applyProtection="1">
      <alignment vertical="center"/>
    </xf>
    <xf numFmtId="0" fontId="7" fillId="0" borderId="0" xfId="0" applyFont="1" applyProtection="1"/>
    <xf numFmtId="0" fontId="0" fillId="0" borderId="0" xfId="0" applyAlignment="1" applyProtection="1">
      <alignment horizontal="center"/>
    </xf>
    <xf numFmtId="0" fontId="0" fillId="0" borderId="0" xfId="0" applyAlignment="1" applyProtection="1">
      <alignment vertical="center"/>
    </xf>
    <xf numFmtId="0" fontId="6" fillId="0" borderId="0" xfId="0" applyFont="1" applyAlignment="1" applyProtection="1">
      <alignment vertical="center"/>
    </xf>
    <xf numFmtId="0" fontId="0" fillId="0" borderId="0" xfId="0" applyAlignment="1">
      <alignment wrapText="1"/>
    </xf>
    <xf numFmtId="0" fontId="14" fillId="0" borderId="0" xfId="0" applyFont="1" applyAlignment="1">
      <alignment horizontal="justify" vertical="top"/>
    </xf>
    <xf numFmtId="0" fontId="0" fillId="0" borderId="0" xfId="0" applyBorder="1"/>
    <xf numFmtId="0" fontId="0" fillId="0" borderId="0" xfId="0" applyAlignment="1" applyProtection="1">
      <alignment vertical="center" wrapText="1"/>
    </xf>
    <xf numFmtId="0" fontId="6" fillId="0" borderId="0" xfId="0" applyFont="1"/>
    <xf numFmtId="0" fontId="13" fillId="0" borderId="0" xfId="0" applyFont="1" applyAlignment="1" applyProtection="1">
      <alignment horizontal="center" vertical="center"/>
    </xf>
    <xf numFmtId="0" fontId="7" fillId="0" borderId="0" xfId="0" applyFont="1" applyAlignment="1" applyProtection="1">
      <alignment horizontal="center"/>
    </xf>
    <xf numFmtId="0" fontId="7" fillId="0" borderId="0" xfId="0" applyFont="1" applyAlignment="1" applyProtection="1">
      <alignment horizontal="center" vertical="center"/>
    </xf>
    <xf numFmtId="0" fontId="7" fillId="0" borderId="0" xfId="0" applyFont="1"/>
    <xf numFmtId="0" fontId="0" fillId="0" borderId="0" xfId="0" applyAlignment="1">
      <alignment vertical="center"/>
    </xf>
    <xf numFmtId="0" fontId="9" fillId="0" borderId="0" xfId="0" applyFont="1" applyAlignment="1">
      <alignment vertical="center"/>
    </xf>
    <xf numFmtId="0" fontId="0" fillId="0" borderId="0" xfId="0" applyAlignment="1"/>
    <xf numFmtId="0" fontId="6" fillId="0" borderId="0" xfId="0" applyFont="1" applyAlignment="1"/>
    <xf numFmtId="0" fontId="9" fillId="0" borderId="0" xfId="0" applyFont="1" applyAlignment="1"/>
    <xf numFmtId="0" fontId="6" fillId="0" borderId="0" xfId="0" applyFont="1" applyAlignment="1" applyProtection="1">
      <alignment horizontal="center"/>
    </xf>
    <xf numFmtId="0" fontId="6" fillId="0" borderId="0" xfId="0" applyFont="1" applyAlignment="1">
      <alignment horizontal="center"/>
    </xf>
    <xf numFmtId="0" fontId="38" fillId="0" borderId="10" xfId="0" applyFont="1" applyBorder="1" applyAlignment="1" applyProtection="1">
      <alignment horizontal="left"/>
      <protection locked="0"/>
    </xf>
    <xf numFmtId="0" fontId="38" fillId="0" borderId="11" xfId="0" applyFont="1" applyBorder="1" applyAlignment="1" applyProtection="1">
      <alignment horizontal="left"/>
      <protection locked="0"/>
    </xf>
    <xf numFmtId="0" fontId="0" fillId="0" borderId="0" xfId="0" applyProtection="1">
      <protection locked="0"/>
    </xf>
    <xf numFmtId="0" fontId="38" fillId="0" borderId="0" xfId="0" applyFont="1" applyFill="1" applyBorder="1" applyProtection="1">
      <protection locked="0"/>
    </xf>
    <xf numFmtId="0" fontId="38" fillId="0" borderId="10" xfId="0" applyFont="1" applyBorder="1" applyAlignment="1" applyProtection="1">
      <alignment wrapText="1"/>
      <protection locked="0"/>
    </xf>
    <xf numFmtId="0" fontId="0" fillId="0" borderId="12" xfId="0" applyBorder="1" applyAlignment="1" applyProtection="1">
      <alignment wrapText="1"/>
      <protection locked="0"/>
    </xf>
    <xf numFmtId="0" fontId="6" fillId="24" borderId="12" xfId="0" applyFont="1" applyFill="1" applyBorder="1" applyAlignment="1" applyProtection="1">
      <alignment horizontal="left" vertical="center"/>
    </xf>
    <xf numFmtId="0" fontId="38" fillId="0" borderId="12" xfId="0" applyFont="1" applyBorder="1" applyProtection="1">
      <protection locked="0"/>
    </xf>
    <xf numFmtId="0" fontId="38" fillId="25" borderId="12" xfId="0" applyFont="1" applyFill="1" applyBorder="1" applyProtection="1"/>
    <xf numFmtId="164" fontId="44" fillId="0" borderId="0" xfId="0" quotePrefix="1" applyNumberFormat="1" applyFont="1" applyBorder="1" applyAlignment="1" applyProtection="1">
      <alignment horizontal="left"/>
      <protection locked="0"/>
    </xf>
    <xf numFmtId="0" fontId="37" fillId="0" borderId="11" xfId="0" applyFont="1" applyBorder="1" applyAlignment="1" applyProtection="1">
      <alignment horizontal="left" vertical="center"/>
      <protection locked="0"/>
    </xf>
    <xf numFmtId="0" fontId="4" fillId="0" borderId="0" xfId="0" applyFont="1" applyAlignment="1" applyProtection="1">
      <alignment horizontal="center"/>
    </xf>
    <xf numFmtId="0" fontId="7" fillId="26" borderId="0" xfId="0" applyFont="1" applyFill="1" applyAlignment="1" applyProtection="1">
      <alignment horizontal="center"/>
    </xf>
    <xf numFmtId="0" fontId="7" fillId="0" borderId="0" xfId="0" applyFont="1" applyAlignment="1">
      <alignment horizontal="center"/>
    </xf>
    <xf numFmtId="0" fontId="7" fillId="0" borderId="0" xfId="0" applyNumberFormat="1" applyFont="1" applyAlignment="1">
      <alignment horizontal="center"/>
    </xf>
    <xf numFmtId="0" fontId="4" fillId="0" borderId="0" xfId="0" applyFont="1" applyAlignment="1" applyProtection="1">
      <alignment horizontal="center" vertical="center"/>
    </xf>
    <xf numFmtId="0" fontId="6" fillId="0" borderId="0" xfId="0" applyFont="1" applyAlignment="1">
      <alignment horizontal="center" vertical="center"/>
    </xf>
    <xf numFmtId="0" fontId="4" fillId="0" borderId="0" xfId="0" applyFont="1" applyAlignment="1">
      <alignment vertical="center"/>
    </xf>
    <xf numFmtId="0" fontId="45" fillId="0" borderId="0" xfId="0" applyFont="1" applyAlignment="1">
      <alignment horizontal="center"/>
    </xf>
    <xf numFmtId="0" fontId="7" fillId="26" borderId="0" xfId="0" applyFont="1" applyFill="1" applyAlignment="1" applyProtection="1">
      <alignment horizontal="center" vertical="center"/>
    </xf>
    <xf numFmtId="0" fontId="7" fillId="0" borderId="0" xfId="0" applyFont="1" applyAlignment="1">
      <alignment horizontal="center" vertical="center"/>
    </xf>
    <xf numFmtId="0" fontId="7" fillId="0" borderId="0" xfId="0" applyFont="1" applyAlignment="1"/>
    <xf numFmtId="0" fontId="38" fillId="27" borderId="12" xfId="0" applyFont="1" applyFill="1" applyBorder="1" applyAlignment="1" applyProtection="1">
      <alignment vertical="center"/>
    </xf>
    <xf numFmtId="0" fontId="7" fillId="0" borderId="0" xfId="0" applyFont="1" applyFill="1"/>
    <xf numFmtId="0" fontId="7" fillId="26" borderId="0" xfId="0" applyFont="1" applyFill="1"/>
    <xf numFmtId="0" fontId="36" fillId="0" borderId="0" xfId="0" applyFont="1" applyBorder="1" applyAlignment="1">
      <alignment horizontal="left" vertical="center" wrapText="1"/>
    </xf>
    <xf numFmtId="0" fontId="0" fillId="0" borderId="0" xfId="0" applyAlignment="1">
      <alignment horizontal="left" vertical="center" indent="1"/>
    </xf>
    <xf numFmtId="0" fontId="1" fillId="0" borderId="0" xfId="0" applyFont="1"/>
    <xf numFmtId="0" fontId="9" fillId="0" borderId="0" xfId="0" applyFont="1" applyAlignment="1">
      <alignment horizontal="center" vertical="center"/>
    </xf>
    <xf numFmtId="0" fontId="9" fillId="0" borderId="0" xfId="0" applyFont="1" applyFill="1" applyAlignment="1">
      <alignment horizontal="center" vertical="center"/>
    </xf>
    <xf numFmtId="0" fontId="9" fillId="26" borderId="0" xfId="0" applyFont="1" applyFill="1" applyAlignment="1">
      <alignment horizontal="center" vertical="center"/>
    </xf>
    <xf numFmtId="0" fontId="6" fillId="0" borderId="0" xfId="0" applyFont="1" applyProtection="1">
      <protection locked="0"/>
    </xf>
    <xf numFmtId="0" fontId="9" fillId="0" borderId="0" xfId="0" applyFont="1" applyAlignment="1" applyProtection="1">
      <alignment vertical="center"/>
      <protection locked="0"/>
    </xf>
    <xf numFmtId="0" fontId="9" fillId="0" borderId="0" xfId="0" applyFont="1" applyAlignment="1" applyProtection="1">
      <protection locked="0"/>
    </xf>
    <xf numFmtId="0" fontId="9" fillId="0" borderId="0" xfId="0" applyFont="1" applyProtection="1">
      <protection locked="0"/>
    </xf>
    <xf numFmtId="0" fontId="5" fillId="28" borderId="12" xfId="0" applyFont="1" applyFill="1" applyBorder="1" applyAlignment="1" applyProtection="1">
      <alignment horizontal="left" vertical="center"/>
    </xf>
    <xf numFmtId="0" fontId="5" fillId="28" borderId="12" xfId="0" applyFont="1" applyFill="1" applyBorder="1" applyAlignment="1" applyProtection="1">
      <alignment horizontal="left"/>
    </xf>
    <xf numFmtId="0" fontId="11" fillId="0" borderId="0" xfId="0" applyFont="1" applyBorder="1" applyAlignment="1" applyProtection="1">
      <alignment vertical="top" wrapText="1"/>
      <protection locked="0"/>
    </xf>
    <xf numFmtId="0" fontId="5" fillId="0" borderId="0" xfId="0" applyFont="1" applyFill="1" applyBorder="1" applyAlignment="1" applyProtection="1">
      <alignment horizontal="left"/>
      <protection locked="0"/>
    </xf>
    <xf numFmtId="0" fontId="8" fillId="0" borderId="0" xfId="0" applyFont="1" applyFill="1" applyBorder="1" applyProtection="1"/>
    <xf numFmtId="0" fontId="1" fillId="0" borderId="13" xfId="0" applyFont="1" applyBorder="1" applyAlignment="1"/>
    <xf numFmtId="0" fontId="1" fillId="0" borderId="13" xfId="0" applyFont="1" applyBorder="1"/>
    <xf numFmtId="0" fontId="46" fillId="0" borderId="0" xfId="0" applyFont="1" applyAlignment="1">
      <alignment horizontal="left" vertical="center" wrapText="1" indent="2"/>
    </xf>
    <xf numFmtId="0" fontId="1" fillId="0" borderId="0" xfId="0" applyFont="1" applyAlignment="1">
      <alignment horizontal="left" vertical="center" wrapText="1"/>
    </xf>
    <xf numFmtId="0" fontId="12" fillId="0" borderId="0" xfId="34" applyAlignment="1" applyProtection="1">
      <alignment horizontal="left" vertical="center" indent="2"/>
      <protection locked="0"/>
    </xf>
    <xf numFmtId="0" fontId="0" fillId="0" borderId="0" xfId="0" applyAlignment="1" applyProtection="1">
      <alignment horizontal="left" vertical="center" indent="2"/>
      <protection locked="0"/>
    </xf>
    <xf numFmtId="0" fontId="4" fillId="0" borderId="0" xfId="0" applyFont="1" applyAlignment="1">
      <alignment horizontal="center" vertical="center"/>
    </xf>
    <xf numFmtId="0" fontId="51" fillId="29" borderId="0" xfId="0" applyFont="1" applyFill="1" applyBorder="1" applyAlignment="1">
      <alignment horizontal="center" vertical="center"/>
    </xf>
    <xf numFmtId="0" fontId="34" fillId="0" borderId="0" xfId="0" applyFont="1" applyAlignment="1">
      <alignment horizontal="left" vertical="center" wrapText="1"/>
    </xf>
    <xf numFmtId="0" fontId="53" fillId="0" borderId="0" xfId="0" applyFont="1" applyBorder="1" applyAlignment="1">
      <alignment horizontal="left" vertical="center" indent="2"/>
    </xf>
    <xf numFmtId="0" fontId="53" fillId="0" borderId="0" xfId="0" applyFont="1" applyBorder="1" applyAlignment="1">
      <alignment horizontal="left" vertical="center" wrapText="1" indent="2"/>
    </xf>
    <xf numFmtId="0" fontId="54" fillId="0" borderId="0" xfId="0" applyFont="1" applyBorder="1" applyAlignment="1">
      <alignment horizontal="left" indent="2"/>
    </xf>
    <xf numFmtId="0" fontId="54" fillId="0" borderId="0" xfId="0" applyFont="1" applyBorder="1" applyAlignment="1">
      <alignment horizontal="left" wrapText="1" indent="2"/>
    </xf>
    <xf numFmtId="0" fontId="0" fillId="0" borderId="0" xfId="0" applyAlignment="1">
      <alignment vertical="center" wrapText="1"/>
    </xf>
    <xf numFmtId="0" fontId="6" fillId="27" borderId="16" xfId="0" applyFont="1" applyFill="1" applyBorder="1" applyAlignment="1">
      <alignment vertical="center" wrapText="1"/>
    </xf>
    <xf numFmtId="0" fontId="6" fillId="0" borderId="0" xfId="0" applyFont="1" applyAlignment="1" applyProtection="1">
      <alignment vertical="center" wrapText="1"/>
    </xf>
    <xf numFmtId="0" fontId="10" fillId="0" borderId="0" xfId="0" applyFont="1" applyFill="1" applyAlignment="1" applyProtection="1">
      <alignment horizontal="left" vertical="center"/>
    </xf>
    <xf numFmtId="0" fontId="7" fillId="0" borderId="0" xfId="0" applyNumberFormat="1" applyFont="1" applyAlignment="1" applyProtection="1">
      <alignment horizontal="center"/>
    </xf>
    <xf numFmtId="0" fontId="0" fillId="0" borderId="0" xfId="0" applyProtection="1"/>
    <xf numFmtId="0" fontId="33" fillId="30" borderId="12" xfId="0" applyFont="1" applyFill="1" applyBorder="1" applyAlignment="1">
      <alignment horizontal="center" vertical="top" wrapText="1"/>
    </xf>
    <xf numFmtId="0" fontId="6" fillId="24" borderId="11" xfId="0" applyFont="1" applyFill="1" applyBorder="1" applyAlignment="1" applyProtection="1">
      <alignment vertical="center"/>
    </xf>
    <xf numFmtId="0" fontId="38" fillId="0" borderId="11" xfId="0" applyFont="1" applyFill="1" applyBorder="1" applyAlignment="1" applyProtection="1">
      <protection locked="0"/>
    </xf>
    <xf numFmtId="0" fontId="6" fillId="24" borderId="12" xfId="0" applyFont="1" applyFill="1" applyBorder="1" applyAlignment="1" applyProtection="1">
      <alignment vertical="center"/>
    </xf>
    <xf numFmtId="0" fontId="38" fillId="0" borderId="12" xfId="0" applyFont="1" applyFill="1" applyBorder="1" applyAlignment="1" applyProtection="1">
      <protection locked="0"/>
    </xf>
    <xf numFmtId="0" fontId="38" fillId="0" borderId="12" xfId="0" applyFont="1" applyBorder="1" applyProtection="1"/>
    <xf numFmtId="0" fontId="38" fillId="0" borderId="11" xfId="0" applyFont="1" applyBorder="1" applyAlignment="1" applyProtection="1"/>
    <xf numFmtId="0" fontId="38" fillId="0" borderId="12" xfId="0" applyFont="1" applyBorder="1" applyAlignment="1" applyProtection="1"/>
    <xf numFmtId="0" fontId="12" fillId="0" borderId="0" xfId="34" applyFill="1" applyAlignment="1" applyProtection="1"/>
    <xf numFmtId="0" fontId="12" fillId="32" borderId="14" xfId="34" applyFill="1" applyBorder="1" applyAlignment="1" applyProtection="1">
      <alignment vertical="center" wrapText="1"/>
    </xf>
    <xf numFmtId="0" fontId="1" fillId="0" borderId="0" xfId="0" applyFont="1" applyAlignment="1" applyProtection="1">
      <alignment vertical="center" wrapText="1"/>
    </xf>
    <xf numFmtId="165" fontId="9" fillId="0" borderId="0" xfId="0" applyNumberFormat="1" applyFont="1" applyAlignment="1" applyProtection="1">
      <alignment vertical="center"/>
      <protection hidden="1"/>
    </xf>
    <xf numFmtId="165" fontId="0" fillId="0" borderId="0" xfId="0" applyNumberFormat="1" applyAlignment="1" applyProtection="1">
      <alignment vertical="center" wrapText="1"/>
      <protection hidden="1"/>
    </xf>
    <xf numFmtId="165" fontId="7" fillId="0" borderId="0" xfId="0" applyNumberFormat="1" applyFont="1" applyAlignment="1" applyProtection="1">
      <alignment horizontal="center" vertical="center"/>
      <protection hidden="1"/>
    </xf>
    <xf numFmtId="0" fontId="2" fillId="0" borderId="0" xfId="0" applyFont="1" applyBorder="1" applyAlignment="1" applyProtection="1">
      <alignment horizontal="left"/>
    </xf>
    <xf numFmtId="0" fontId="1" fillId="27" borderId="15" xfId="0" applyFont="1" applyFill="1" applyBorder="1" applyAlignment="1">
      <alignment vertical="center" wrapText="1"/>
    </xf>
    <xf numFmtId="0" fontId="2" fillId="0" borderId="0" xfId="0" applyFont="1" applyFill="1" applyBorder="1" applyAlignment="1" applyProtection="1">
      <alignment horizontal="right"/>
    </xf>
    <xf numFmtId="0" fontId="0" fillId="27" borderId="12" xfId="0" applyFill="1" applyBorder="1" applyAlignment="1">
      <alignment vertical="center"/>
    </xf>
    <xf numFmtId="0" fontId="0" fillId="0" borderId="12" xfId="0" applyBorder="1" applyAlignment="1">
      <alignment vertical="center"/>
    </xf>
    <xf numFmtId="0" fontId="5" fillId="25" borderId="10" xfId="0" applyFont="1" applyFill="1" applyBorder="1" applyAlignment="1" applyProtection="1">
      <alignment horizontal="center" vertical="center"/>
    </xf>
    <xf numFmtId="0" fontId="5" fillId="25" borderId="17" xfId="0" applyFont="1" applyFill="1" applyBorder="1" applyAlignment="1" applyProtection="1">
      <alignment horizontal="center" vertical="center"/>
    </xf>
    <xf numFmtId="0" fontId="6" fillId="0" borderId="17" xfId="0" applyFont="1" applyBorder="1" applyAlignment="1" applyProtection="1">
      <alignment horizontal="center" vertical="center"/>
    </xf>
    <xf numFmtId="0" fontId="5" fillId="25" borderId="10" xfId="0" applyFont="1" applyFill="1" applyBorder="1" applyAlignment="1" applyProtection="1">
      <alignment horizontal="left" vertical="center"/>
    </xf>
    <xf numFmtId="0" fontId="6" fillId="0" borderId="17" xfId="0" applyFont="1" applyBorder="1" applyAlignment="1">
      <alignment vertical="center"/>
    </xf>
    <xf numFmtId="0" fontId="38" fillId="27" borderId="12" xfId="0" applyFont="1" applyFill="1" applyBorder="1" applyAlignment="1" applyProtection="1">
      <alignment vertical="center"/>
    </xf>
    <xf numFmtId="0" fontId="38" fillId="27" borderId="10" xfId="0" applyFont="1" applyFill="1" applyBorder="1" applyAlignment="1" applyProtection="1">
      <alignment vertical="center"/>
    </xf>
    <xf numFmtId="0" fontId="38" fillId="27" borderId="11" xfId="0" applyFont="1" applyFill="1" applyBorder="1" applyAlignment="1" applyProtection="1">
      <alignment vertical="center"/>
    </xf>
    <xf numFmtId="0" fontId="46" fillId="27" borderId="12" xfId="0" applyFont="1" applyFill="1" applyBorder="1" applyAlignment="1">
      <alignment vertical="center"/>
    </xf>
    <xf numFmtId="0" fontId="38" fillId="0" borderId="16" xfId="0" applyFont="1" applyBorder="1" applyProtection="1"/>
    <xf numFmtId="0" fontId="38" fillId="0" borderId="15" xfId="0" applyFont="1" applyBorder="1" applyProtection="1"/>
    <xf numFmtId="0" fontId="39" fillId="25" borderId="0" xfId="0" applyFont="1" applyFill="1" applyBorder="1" applyAlignment="1" applyProtection="1">
      <alignment vertical="center"/>
    </xf>
    <xf numFmtId="0" fontId="13" fillId="0" borderId="21" xfId="0" applyFont="1" applyBorder="1" applyAlignment="1" applyProtection="1"/>
    <xf numFmtId="0" fontId="13" fillId="0" borderId="23" xfId="0" applyFont="1" applyBorder="1" applyAlignment="1" applyProtection="1"/>
    <xf numFmtId="0" fontId="13" fillId="0" borderId="22" xfId="0" applyFont="1" applyBorder="1" applyAlignment="1" applyProtection="1"/>
    <xf numFmtId="0" fontId="13" fillId="0" borderId="13" xfId="0" applyFont="1" applyBorder="1" applyAlignment="1" applyProtection="1">
      <alignment horizontal="left"/>
    </xf>
    <xf numFmtId="0" fontId="13" fillId="0" borderId="0" xfId="0" applyFont="1" applyBorder="1" applyAlignment="1" applyProtection="1">
      <alignment horizontal="left"/>
    </xf>
    <xf numFmtId="0" fontId="13" fillId="0" borderId="18" xfId="0" applyFont="1" applyBorder="1" applyAlignment="1" applyProtection="1">
      <alignment horizontal="left"/>
    </xf>
    <xf numFmtId="0" fontId="13" fillId="0" borderId="19" xfId="0" applyFont="1" applyFill="1" applyBorder="1" applyProtection="1"/>
    <xf numFmtId="0" fontId="13" fillId="0" borderId="24" xfId="0" applyFont="1" applyFill="1" applyBorder="1" applyProtection="1"/>
    <xf numFmtId="0" fontId="13" fillId="0" borderId="20" xfId="0" applyFont="1" applyFill="1" applyBorder="1" applyProtection="1"/>
    <xf numFmtId="0" fontId="41" fillId="25" borderId="10" xfId="0" applyFont="1" applyFill="1" applyBorder="1" applyAlignment="1" applyProtection="1">
      <alignment horizontal="center"/>
    </xf>
    <xf numFmtId="0" fontId="41" fillId="25" borderId="17" xfId="0" applyFont="1" applyFill="1" applyBorder="1" applyAlignment="1" applyProtection="1">
      <alignment horizontal="center"/>
    </xf>
    <xf numFmtId="0" fontId="38" fillId="0" borderId="17" xfId="0" applyFont="1" applyBorder="1" applyAlignment="1" applyProtection="1">
      <alignment horizontal="center"/>
    </xf>
    <xf numFmtId="0" fontId="0" fillId="0" borderId="17" xfId="0" applyBorder="1" applyAlignment="1" applyProtection="1">
      <alignment horizontal="center"/>
    </xf>
    <xf numFmtId="0" fontId="38" fillId="0" borderId="17" xfId="0" applyFont="1" applyBorder="1" applyAlignment="1" applyProtection="1">
      <alignment horizontal="left" vertical="center"/>
      <protection locked="0"/>
    </xf>
    <xf numFmtId="0" fontId="38" fillId="0" borderId="11" xfId="0" applyFont="1" applyBorder="1" applyAlignment="1" applyProtection="1">
      <alignment horizontal="left" vertical="center"/>
      <protection locked="0"/>
    </xf>
    <xf numFmtId="0" fontId="41" fillId="25" borderId="19" xfId="0" applyFont="1" applyFill="1" applyBorder="1" applyAlignment="1" applyProtection="1">
      <alignment horizontal="center"/>
    </xf>
    <xf numFmtId="0" fontId="41" fillId="25" borderId="20" xfId="0" applyFont="1" applyFill="1" applyBorder="1" applyAlignment="1" applyProtection="1">
      <alignment horizontal="center"/>
    </xf>
    <xf numFmtId="0" fontId="38" fillId="0" borderId="10" xfId="0" applyFont="1" applyBorder="1" applyAlignment="1" applyProtection="1">
      <alignment horizontal="left"/>
      <protection locked="0"/>
    </xf>
    <xf numFmtId="0" fontId="38" fillId="0" borderId="11" xfId="0" applyFont="1" applyBorder="1" applyAlignment="1" applyProtection="1">
      <alignment horizontal="left"/>
      <protection locked="0"/>
    </xf>
    <xf numFmtId="0" fontId="6" fillId="0" borderId="12" xfId="0" applyFont="1" applyBorder="1" applyAlignment="1">
      <alignment vertical="center"/>
    </xf>
    <xf numFmtId="0" fontId="0" fillId="0" borderId="11" xfId="0" applyBorder="1" applyAlignment="1" applyProtection="1">
      <alignment horizontal="left"/>
      <protection locked="0"/>
    </xf>
    <xf numFmtId="0" fontId="34" fillId="0" borderId="10" xfId="0" applyFont="1" applyBorder="1" applyAlignment="1" applyProtection="1">
      <alignment horizontal="left"/>
      <protection locked="0"/>
    </xf>
    <xf numFmtId="0" fontId="6" fillId="0" borderId="10" xfId="0" applyFont="1" applyBorder="1" applyAlignment="1" applyProtection="1">
      <alignment horizontal="left" wrapText="1"/>
      <protection locked="0"/>
    </xf>
    <xf numFmtId="0" fontId="6" fillId="0" borderId="11" xfId="0" applyFont="1" applyBorder="1" applyAlignment="1" applyProtection="1">
      <alignment horizontal="left" wrapText="1"/>
      <protection locked="0"/>
    </xf>
    <xf numFmtId="0" fontId="37" fillId="0" borderId="23" xfId="0" applyFont="1" applyBorder="1" applyAlignment="1" applyProtection="1">
      <protection locked="0"/>
    </xf>
    <xf numFmtId="0" fontId="41" fillId="25" borderId="10" xfId="0" applyFont="1" applyFill="1" applyBorder="1" applyAlignment="1" applyProtection="1">
      <alignment horizontal="center" vertical="center"/>
    </xf>
    <xf numFmtId="0" fontId="0" fillId="0" borderId="11" xfId="0" applyBorder="1" applyAlignment="1" applyProtection="1">
      <alignment horizontal="center" vertical="center"/>
    </xf>
    <xf numFmtId="0" fontId="40" fillId="27" borderId="21" xfId="0" applyFont="1" applyFill="1" applyBorder="1" applyAlignment="1" applyProtection="1">
      <alignment horizontal="left" vertical="top" wrapText="1"/>
    </xf>
    <xf numFmtId="0" fontId="40" fillId="27" borderId="23" xfId="0" applyFont="1" applyFill="1" applyBorder="1" applyAlignment="1" applyProtection="1">
      <alignment horizontal="left" vertical="top" wrapText="1"/>
    </xf>
    <xf numFmtId="0" fontId="40" fillId="27" borderId="22" xfId="0" applyFont="1" applyFill="1" applyBorder="1" applyAlignment="1" applyProtection="1">
      <alignment horizontal="left" vertical="top" wrapText="1"/>
    </xf>
    <xf numFmtId="0" fontId="40" fillId="27" borderId="13" xfId="0" applyFont="1" applyFill="1" applyBorder="1" applyAlignment="1" applyProtection="1">
      <alignment horizontal="left" vertical="top" wrapText="1"/>
    </xf>
    <xf numFmtId="0" fontId="40" fillId="27" borderId="0" xfId="0" applyFont="1" applyFill="1" applyBorder="1" applyAlignment="1" applyProtection="1">
      <alignment horizontal="left" vertical="top" wrapText="1"/>
    </xf>
    <xf numFmtId="0" fontId="40" fillId="27" borderId="18" xfId="0" applyFont="1" applyFill="1" applyBorder="1" applyAlignment="1" applyProtection="1">
      <alignment horizontal="left" vertical="top" wrapText="1"/>
    </xf>
    <xf numFmtId="0" fontId="40" fillId="27" borderId="19" xfId="0" applyFont="1" applyFill="1" applyBorder="1" applyAlignment="1" applyProtection="1">
      <alignment horizontal="left" vertical="top" wrapText="1"/>
    </xf>
    <xf numFmtId="0" fontId="40" fillId="27" borderId="24" xfId="0" applyFont="1" applyFill="1" applyBorder="1" applyAlignment="1" applyProtection="1">
      <alignment horizontal="left" vertical="top" wrapText="1"/>
    </xf>
    <xf numFmtId="0" fontId="40" fillId="27" borderId="20" xfId="0" applyFont="1" applyFill="1" applyBorder="1" applyAlignment="1" applyProtection="1">
      <alignment horizontal="left" vertical="top" wrapText="1"/>
    </xf>
    <xf numFmtId="0" fontId="38" fillId="0" borderId="17" xfId="0" applyFont="1" applyFill="1" applyBorder="1" applyAlignment="1" applyProtection="1">
      <alignment horizontal="center"/>
      <protection locked="0"/>
    </xf>
    <xf numFmtId="0" fontId="43" fillId="25" borderId="13" xfId="0" applyFont="1" applyFill="1" applyBorder="1" applyAlignment="1" applyProtection="1">
      <alignment horizontal="center"/>
    </xf>
    <xf numFmtId="0" fontId="0" fillId="0" borderId="0" xfId="0" applyBorder="1" applyAlignment="1" applyProtection="1">
      <alignment horizontal="center"/>
    </xf>
    <xf numFmtId="0" fontId="0" fillId="0" borderId="0" xfId="0" applyAlignment="1" applyProtection="1"/>
    <xf numFmtId="0" fontId="41" fillId="25" borderId="11" xfId="0" applyFont="1" applyFill="1" applyBorder="1" applyAlignment="1" applyProtection="1">
      <alignment horizontal="center"/>
    </xf>
    <xf numFmtId="0" fontId="34" fillId="27" borderId="10" xfId="0" applyFont="1" applyFill="1" applyBorder="1" applyAlignment="1" applyProtection="1">
      <alignment vertical="center" wrapText="1"/>
    </xf>
    <xf numFmtId="0" fontId="34" fillId="27" borderId="17" xfId="0" applyFont="1" applyFill="1" applyBorder="1" applyAlignment="1" applyProtection="1">
      <alignment vertical="center" wrapText="1"/>
    </xf>
    <xf numFmtId="0" fontId="34" fillId="27" borderId="11" xfId="0" applyFont="1" applyFill="1" applyBorder="1" applyAlignment="1" applyProtection="1">
      <alignment vertical="center" wrapText="1"/>
    </xf>
    <xf numFmtId="0" fontId="38" fillId="0" borderId="10" xfId="0" applyFont="1" applyBorder="1" applyAlignment="1" applyProtection="1">
      <protection locked="0"/>
    </xf>
    <xf numFmtId="0" fontId="38" fillId="0" borderId="17" xfId="0" applyFont="1" applyBorder="1" applyAlignment="1" applyProtection="1">
      <protection locked="0"/>
    </xf>
    <xf numFmtId="0" fontId="38" fillId="0" borderId="11" xfId="0" applyFont="1" applyBorder="1" applyAlignment="1" applyProtection="1">
      <protection locked="0"/>
    </xf>
    <xf numFmtId="0" fontId="38" fillId="0" borderId="10" xfId="0" applyFont="1" applyFill="1" applyBorder="1" applyAlignment="1" applyProtection="1">
      <alignment horizontal="left" wrapText="1"/>
      <protection locked="0"/>
    </xf>
    <xf numFmtId="0" fontId="0" fillId="0" borderId="11" xfId="0" applyBorder="1" applyAlignment="1" applyProtection="1">
      <alignment horizontal="left" wrapText="1"/>
      <protection locked="0"/>
    </xf>
    <xf numFmtId="0" fontId="41" fillId="25" borderId="13" xfId="0" applyFont="1" applyFill="1" applyBorder="1" applyAlignment="1" applyProtection="1">
      <alignment horizontal="center"/>
    </xf>
    <xf numFmtId="0" fontId="41" fillId="25" borderId="0" xfId="0" applyFont="1" applyFill="1" applyBorder="1" applyAlignment="1" applyProtection="1">
      <alignment horizontal="center"/>
    </xf>
    <xf numFmtId="0" fontId="38" fillId="0" borderId="10" xfId="0" applyFont="1" applyFill="1" applyBorder="1" applyAlignment="1" applyProtection="1">
      <alignment wrapText="1"/>
      <protection locked="0"/>
    </xf>
    <xf numFmtId="0" fontId="38" fillId="0" borderId="11" xfId="0" applyFont="1" applyFill="1" applyBorder="1" applyAlignment="1" applyProtection="1">
      <alignment wrapText="1"/>
      <protection locked="0"/>
    </xf>
    <xf numFmtId="0" fontId="34" fillId="0" borderId="10" xfId="0" applyFont="1" applyBorder="1" applyAlignment="1" applyProtection="1">
      <protection locked="0"/>
    </xf>
    <xf numFmtId="0" fontId="6" fillId="0" borderId="10" xfId="0" applyFont="1" applyBorder="1" applyAlignment="1" applyProtection="1"/>
    <xf numFmtId="0" fontId="6" fillId="0" borderId="17" xfId="0" applyFont="1" applyBorder="1" applyAlignment="1" applyProtection="1"/>
    <xf numFmtId="0" fontId="6" fillId="0" borderId="11" xfId="0" applyFont="1" applyBorder="1" applyAlignment="1" applyProtection="1"/>
    <xf numFmtId="0" fontId="37" fillId="27" borderId="10" xfId="0" applyFont="1" applyFill="1" applyBorder="1" applyAlignment="1" applyProtection="1">
      <alignment vertical="center"/>
    </xf>
    <xf numFmtId="0" fontId="37" fillId="27" borderId="17" xfId="0" applyFont="1" applyFill="1" applyBorder="1" applyAlignment="1" applyProtection="1">
      <alignment vertical="center"/>
    </xf>
    <xf numFmtId="0" fontId="37" fillId="27" borderId="11" xfId="0" applyFont="1" applyFill="1" applyBorder="1" applyAlignment="1" applyProtection="1">
      <alignment vertical="center"/>
    </xf>
    <xf numFmtId="0" fontId="11" fillId="0" borderId="21" xfId="0" applyFont="1" applyBorder="1" applyAlignment="1" applyProtection="1">
      <alignment vertical="top" wrapText="1"/>
    </xf>
    <xf numFmtId="0" fontId="11" fillId="0" borderId="23" xfId="0" applyFont="1" applyBorder="1" applyAlignment="1" applyProtection="1">
      <alignment vertical="top" wrapText="1"/>
    </xf>
    <xf numFmtId="0" fontId="11" fillId="0" borderId="22" xfId="0" applyFont="1" applyBorder="1" applyAlignment="1" applyProtection="1">
      <alignment vertical="top" wrapText="1"/>
    </xf>
    <xf numFmtId="0" fontId="11" fillId="0" borderId="13" xfId="0" applyFont="1" applyBorder="1" applyAlignment="1" applyProtection="1">
      <alignment vertical="top" wrapText="1"/>
    </xf>
    <xf numFmtId="0" fontId="11" fillId="0" borderId="0" xfId="0" applyFont="1" applyBorder="1" applyAlignment="1" applyProtection="1">
      <alignment vertical="top" wrapText="1"/>
    </xf>
    <xf numFmtId="0" fontId="11" fillId="0" borderId="18" xfId="0" applyFont="1" applyBorder="1" applyAlignment="1" applyProtection="1">
      <alignment vertical="top" wrapText="1"/>
    </xf>
    <xf numFmtId="0" fontId="11" fillId="0" borderId="19" xfId="0" applyFont="1" applyBorder="1" applyAlignment="1" applyProtection="1">
      <alignment vertical="top" wrapText="1"/>
    </xf>
    <xf numFmtId="0" fontId="11" fillId="0" borderId="24" xfId="0" applyFont="1" applyBorder="1" applyAlignment="1" applyProtection="1">
      <alignment vertical="top" wrapText="1"/>
    </xf>
    <xf numFmtId="0" fontId="11" fillId="0" borderId="20" xfId="0" applyFont="1" applyBorder="1" applyAlignment="1" applyProtection="1">
      <alignment vertical="top" wrapText="1"/>
    </xf>
    <xf numFmtId="0" fontId="41" fillId="25" borderId="19" xfId="0" applyFont="1" applyFill="1" applyBorder="1" applyAlignment="1" applyProtection="1">
      <alignment horizontal="left"/>
    </xf>
    <xf numFmtId="0" fontId="41" fillId="25" borderId="24" xfId="0" applyFont="1" applyFill="1" applyBorder="1" applyAlignment="1" applyProtection="1">
      <alignment horizontal="left"/>
    </xf>
    <xf numFmtId="0" fontId="6" fillId="24" borderId="10" xfId="0" applyFont="1" applyFill="1" applyBorder="1" applyAlignment="1" applyProtection="1">
      <alignment vertical="center"/>
    </xf>
    <xf numFmtId="0" fontId="6" fillId="24" borderId="17" xfId="0" applyFont="1" applyFill="1" applyBorder="1" applyAlignment="1" applyProtection="1">
      <alignment vertical="center"/>
    </xf>
    <xf numFmtId="0" fontId="6" fillId="24" borderId="11" xfId="0" applyFont="1" applyFill="1" applyBorder="1" applyAlignment="1" applyProtection="1">
      <alignment vertical="center"/>
    </xf>
    <xf numFmtId="0" fontId="38" fillId="0" borderId="10" xfId="0" applyFont="1" applyFill="1" applyBorder="1" applyAlignment="1" applyProtection="1"/>
    <xf numFmtId="0" fontId="38" fillId="0" borderId="17" xfId="0" applyFont="1" applyFill="1" applyBorder="1" applyAlignment="1" applyProtection="1"/>
    <xf numFmtId="0" fontId="38" fillId="0" borderId="11" xfId="0" applyFont="1" applyFill="1" applyBorder="1" applyAlignment="1" applyProtection="1"/>
    <xf numFmtId="0" fontId="38" fillId="0" borderId="23" xfId="0" applyFont="1" applyFill="1" applyBorder="1" applyAlignment="1" applyProtection="1">
      <alignment horizontal="left" vertical="center"/>
      <protection locked="0"/>
    </xf>
    <xf numFmtId="0" fontId="38" fillId="0" borderId="23" xfId="0" applyFont="1" applyFill="1" applyBorder="1" applyAlignment="1" applyProtection="1">
      <alignment horizontal="left" vertical="center"/>
    </xf>
    <xf numFmtId="0" fontId="38" fillId="0" borderId="0" xfId="0" applyFont="1" applyAlignment="1" applyProtection="1">
      <alignment horizontal="center"/>
    </xf>
    <xf numFmtId="0" fontId="34" fillId="0" borderId="21" xfId="0" applyFont="1" applyFill="1" applyBorder="1" applyAlignment="1" applyProtection="1">
      <alignment vertical="top" wrapText="1"/>
    </xf>
    <xf numFmtId="0" fontId="34" fillId="0" borderId="23" xfId="0" applyFont="1" applyFill="1" applyBorder="1" applyAlignment="1" applyProtection="1">
      <alignment vertical="top" wrapText="1"/>
    </xf>
    <xf numFmtId="0" fontId="34" fillId="0" borderId="22" xfId="0" applyFont="1" applyFill="1" applyBorder="1" applyAlignment="1" applyProtection="1">
      <alignment vertical="top" wrapText="1"/>
    </xf>
    <xf numFmtId="0" fontId="34" fillId="0" borderId="19" xfId="0" applyFont="1" applyFill="1" applyBorder="1" applyAlignment="1" applyProtection="1">
      <alignment vertical="top" wrapText="1"/>
    </xf>
    <xf numFmtId="0" fontId="34" fillId="0" borderId="24" xfId="0" applyFont="1" applyFill="1" applyBorder="1" applyAlignment="1" applyProtection="1">
      <alignment vertical="top" wrapText="1"/>
    </xf>
    <xf numFmtId="0" fontId="34" fillId="0" borderId="20" xfId="0" applyFont="1" applyFill="1" applyBorder="1" applyAlignment="1" applyProtection="1">
      <alignment vertical="top" wrapText="1"/>
    </xf>
    <xf numFmtId="0" fontId="0" fillId="0" borderId="17" xfId="0" applyBorder="1" applyAlignment="1" applyProtection="1">
      <alignment horizontal="left" vertical="center"/>
      <protection locked="0"/>
    </xf>
    <xf numFmtId="0" fontId="40" fillId="0" borderId="13" xfId="0" applyFont="1" applyFill="1" applyBorder="1" applyAlignment="1" applyProtection="1">
      <alignment horizontal="left" vertical="center" wrapText="1"/>
    </xf>
    <xf numFmtId="0" fontId="40" fillId="0" borderId="18" xfId="0" applyFont="1" applyFill="1" applyBorder="1" applyAlignment="1" applyProtection="1">
      <alignment horizontal="left" vertical="center"/>
    </xf>
    <xf numFmtId="0" fontId="40" fillId="0" borderId="13" xfId="0" applyFont="1" applyFill="1" applyBorder="1" applyAlignment="1" applyProtection="1">
      <alignment horizontal="left" vertical="center"/>
    </xf>
    <xf numFmtId="0" fontId="40" fillId="0" borderId="19" xfId="0" applyFont="1" applyFill="1" applyBorder="1" applyAlignment="1" applyProtection="1">
      <alignment horizontal="left" vertical="center"/>
    </xf>
    <xf numFmtId="0" fontId="40" fillId="0" borderId="20" xfId="0" applyFont="1" applyFill="1" applyBorder="1" applyAlignment="1" applyProtection="1">
      <alignment horizontal="left" vertical="center"/>
    </xf>
    <xf numFmtId="0" fontId="37" fillId="0" borderId="21" xfId="0" applyFont="1" applyFill="1" applyBorder="1" applyAlignment="1" applyProtection="1">
      <alignment horizontal="center" vertical="top"/>
      <protection locked="0"/>
    </xf>
    <xf numFmtId="0" fontId="37" fillId="0" borderId="22" xfId="0" applyFont="1" applyFill="1" applyBorder="1" applyAlignment="1" applyProtection="1">
      <alignment horizontal="center" vertical="top"/>
      <protection locked="0"/>
    </xf>
    <xf numFmtId="0" fontId="37" fillId="0" borderId="13" xfId="0" applyFont="1" applyFill="1" applyBorder="1" applyAlignment="1" applyProtection="1">
      <alignment horizontal="center" vertical="top"/>
      <protection locked="0"/>
    </xf>
    <xf numFmtId="0" fontId="37" fillId="0" borderId="18" xfId="0" applyFont="1" applyFill="1" applyBorder="1" applyAlignment="1" applyProtection="1">
      <alignment horizontal="center" vertical="top"/>
      <protection locked="0"/>
    </xf>
    <xf numFmtId="0" fontId="38" fillId="0" borderId="23" xfId="0" applyFont="1" applyBorder="1" applyAlignment="1" applyProtection="1">
      <alignment horizontal="center"/>
      <protection locked="0"/>
    </xf>
    <xf numFmtId="0" fontId="38" fillId="0" borderId="10" xfId="0" applyFont="1" applyBorder="1" applyAlignment="1" applyProtection="1">
      <alignment horizontal="left" vertical="center"/>
    </xf>
    <xf numFmtId="0" fontId="38" fillId="0" borderId="11" xfId="0" applyFont="1" applyBorder="1" applyAlignment="1" applyProtection="1">
      <alignment horizontal="left" vertical="center"/>
    </xf>
    <xf numFmtId="0" fontId="38" fillId="0" borderId="10" xfId="0" applyFont="1" applyBorder="1" applyAlignment="1" applyProtection="1">
      <alignment horizontal="left" wrapText="1"/>
      <protection locked="0"/>
    </xf>
    <xf numFmtId="0" fontId="38" fillId="0" borderId="11" xfId="0" applyFont="1" applyBorder="1" applyAlignment="1" applyProtection="1">
      <alignment horizontal="left" wrapText="1"/>
      <protection locked="0"/>
    </xf>
    <xf numFmtId="0" fontId="38" fillId="0" borderId="11" xfId="0" applyFont="1" applyFill="1" applyBorder="1" applyAlignment="1" applyProtection="1">
      <alignment horizontal="left" wrapText="1"/>
      <protection locked="0"/>
    </xf>
    <xf numFmtId="0" fontId="0" fillId="0" borderId="11" xfId="0" applyBorder="1" applyAlignment="1" applyProtection="1">
      <alignment horizontal="center"/>
    </xf>
    <xf numFmtId="0" fontId="1" fillId="0" borderId="10"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42" fillId="25" borderId="0" xfId="0" applyFont="1" applyFill="1" applyBorder="1" applyAlignment="1" applyProtection="1">
      <alignment horizontal="center"/>
    </xf>
    <xf numFmtId="0" fontId="0" fillId="0" borderId="21"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10" fillId="0" borderId="0" xfId="0" applyFont="1" applyFill="1" applyAlignment="1" applyProtection="1">
      <alignment vertical="center"/>
    </xf>
    <xf numFmtId="0" fontId="5" fillId="25" borderId="0" xfId="0" applyFont="1" applyFill="1" applyProtection="1"/>
    <xf numFmtId="0" fontId="10" fillId="0" borderId="0" xfId="0" applyFont="1" applyFill="1" applyProtection="1"/>
    <xf numFmtId="0" fontId="8" fillId="31" borderId="10" xfId="0" applyFont="1" applyFill="1" applyBorder="1" applyAlignment="1" applyProtection="1">
      <alignment vertical="center"/>
    </xf>
    <xf numFmtId="0" fontId="8" fillId="31" borderId="17" xfId="0" applyFont="1" applyFill="1" applyBorder="1" applyAlignment="1" applyProtection="1">
      <alignment vertical="center"/>
    </xf>
    <xf numFmtId="0" fontId="8" fillId="31" borderId="11" xfId="0" applyFont="1" applyFill="1" applyBorder="1" applyAlignment="1" applyProtection="1">
      <alignment vertical="center"/>
    </xf>
    <xf numFmtId="0" fontId="38" fillId="0" borderId="23" xfId="0" applyFont="1" applyBorder="1" applyAlignment="1" applyProtection="1">
      <alignment horizontal="left" vertical="center"/>
      <protection locked="0"/>
    </xf>
    <xf numFmtId="0" fontId="38" fillId="0" borderId="17" xfId="0" applyFont="1" applyFill="1" applyBorder="1" applyAlignment="1" applyProtection="1">
      <alignment horizontal="left" vertical="center"/>
      <protection locked="0"/>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37" fillId="0" borderId="23" xfId="0" applyFont="1" applyBorder="1" applyAlignment="1" applyProtection="1">
      <alignment horizontal="left" vertical="center"/>
      <protection locked="0"/>
    </xf>
    <xf numFmtId="0" fontId="0" fillId="27" borderId="12" xfId="0" applyFill="1" applyBorder="1" applyAlignment="1">
      <alignment horizontal="left" vertical="center"/>
    </xf>
    <xf numFmtId="0" fontId="5" fillId="25" borderId="17" xfId="0" applyFont="1" applyFill="1" applyBorder="1" applyAlignment="1" applyProtection="1">
      <alignment horizontal="left" vertical="center"/>
    </xf>
    <xf numFmtId="0" fontId="6" fillId="0" borderId="17" xfId="0" applyFont="1" applyBorder="1" applyAlignment="1" applyProtection="1">
      <alignment horizontal="left" vertical="center"/>
    </xf>
    <xf numFmtId="0" fontId="38" fillId="0" borderId="0" xfId="0" applyFont="1" applyAlignment="1" applyProtection="1">
      <alignment horizontal="left" vertical="center"/>
      <protection locked="0"/>
    </xf>
    <xf numFmtId="0" fontId="6" fillId="0" borderId="21" xfId="0" applyFont="1" applyBorder="1" applyAlignment="1" applyProtection="1">
      <alignment horizontal="left" vertical="top" wrapText="1"/>
      <protection locked="0"/>
    </xf>
    <xf numFmtId="0" fontId="5" fillId="25" borderId="0" xfId="0" applyFont="1" applyFill="1" applyAlignment="1" applyProtection="1">
      <alignment vertical="center"/>
    </xf>
    <xf numFmtId="0" fontId="10" fillId="0" borderId="0" xfId="0" applyFont="1" applyFill="1" applyAlignment="1">
      <alignment vertical="center"/>
    </xf>
    <xf numFmtId="0" fontId="14" fillId="0" borderId="0" xfId="0" applyFont="1" applyAlignment="1">
      <alignment vertical="top" wrapText="1"/>
    </xf>
    <xf numFmtId="0" fontId="13" fillId="0" borderId="0" xfId="0" applyFont="1" applyAlignment="1">
      <alignment vertical="top" wrapText="1"/>
    </xf>
    <xf numFmtId="0" fontId="57" fillId="0" borderId="0" xfId="0" applyFont="1" applyAlignment="1">
      <alignment horizontal="left" vertical="center" wrapText="1"/>
    </xf>
    <xf numFmtId="0" fontId="5" fillId="25" borderId="0" xfId="0" applyFont="1" applyFill="1" applyAlignment="1">
      <alignment vertical="center"/>
    </xf>
    <xf numFmtId="0" fontId="4" fillId="0" borderId="0" xfId="0" applyFont="1" applyAlignment="1">
      <alignment vertical="top" wrapText="1"/>
    </xf>
    <xf numFmtId="0" fontId="14" fillId="0" borderId="0" xfId="0" applyFont="1" applyFill="1" applyAlignment="1">
      <alignment vertical="top" wrapText="1"/>
    </xf>
    <xf numFmtId="0" fontId="13" fillId="0" borderId="0" xfId="0" applyFont="1" applyFill="1" applyAlignment="1">
      <alignment vertical="top" wrapText="1"/>
    </xf>
    <xf numFmtId="0" fontId="15" fillId="0" borderId="0" xfId="0" applyFont="1" applyAlignment="1">
      <alignment vertical="top" wrapText="1"/>
    </xf>
    <xf numFmtId="0" fontId="14" fillId="0" borderId="0" xfId="0" applyFont="1" applyAlignment="1">
      <alignment vertical="center" wrapText="1"/>
    </xf>
    <xf numFmtId="0" fontId="13" fillId="0" borderId="0" xfId="0" applyFont="1" applyAlignment="1">
      <alignment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3">
    <dxf>
      <font>
        <condense val="0"/>
        <extend val="0"/>
        <color auto="1"/>
      </font>
      <fill>
        <patternFill>
          <bgColor indexed="47"/>
        </patternFill>
      </fill>
    </dxf>
    <dxf>
      <font>
        <condense val="0"/>
        <extend val="0"/>
        <color indexed="9"/>
      </font>
      <fill>
        <patternFill>
          <bgColor indexed="21"/>
        </patternFill>
      </fill>
    </dxf>
    <dxf>
      <font>
        <condense val="0"/>
        <extend val="0"/>
        <color auto="1"/>
      </font>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3" lockText="1" noThreeD="1"/>
</file>

<file path=xl/ctrlProps/ctrlProp10.xml><?xml version="1.0" encoding="utf-8"?>
<formControlPr xmlns="http://schemas.microsoft.com/office/spreadsheetml/2009/9/main" objectType="CheckBox" fmlaLink="A10" noThreeD="1"/>
</file>

<file path=xl/ctrlProps/ctrlProp11.xml><?xml version="1.0" encoding="utf-8"?>
<formControlPr xmlns="http://schemas.microsoft.com/office/spreadsheetml/2009/9/main" objectType="CheckBox" fmlaLink="A11" noThreeD="1"/>
</file>

<file path=xl/ctrlProps/ctrlProp12.xml><?xml version="1.0" encoding="utf-8"?>
<formControlPr xmlns="http://schemas.microsoft.com/office/spreadsheetml/2009/9/main" objectType="CheckBox" fmlaLink="A12" noThreeD="1"/>
</file>

<file path=xl/ctrlProps/ctrlProp13.xml><?xml version="1.0" encoding="utf-8"?>
<formControlPr xmlns="http://schemas.microsoft.com/office/spreadsheetml/2009/9/main" objectType="CheckBox" fmlaLink="A35" lockText="1" noThreeD="1"/>
</file>

<file path=xl/ctrlProps/ctrlProp14.xml><?xml version="1.0" encoding="utf-8"?>
<formControlPr xmlns="http://schemas.microsoft.com/office/spreadsheetml/2009/9/main" objectType="CheckBox" fmlaLink="A24" lockText="1" noThreeD="1"/>
</file>

<file path=xl/ctrlProps/ctrlProp15.xml><?xml version="1.0" encoding="utf-8"?>
<formControlPr xmlns="http://schemas.microsoft.com/office/spreadsheetml/2009/9/main" objectType="CheckBox" fmlaLink="A23" lockText="1" noThreeD="1"/>
</file>

<file path=xl/ctrlProps/ctrlProp16.xml><?xml version="1.0" encoding="utf-8"?>
<formControlPr xmlns="http://schemas.microsoft.com/office/spreadsheetml/2009/9/main" objectType="CheckBox" fmlaLink="A22" lockText="1" noThreeD="1"/>
</file>

<file path=xl/ctrlProps/ctrlProp17.xml><?xml version="1.0" encoding="utf-8"?>
<formControlPr xmlns="http://schemas.microsoft.com/office/spreadsheetml/2009/9/main" objectType="CheckBox" fmlaLink="A25" lockText="1" noThreeD="1"/>
</file>

<file path=xl/ctrlProps/ctrlProp18.xml><?xml version="1.0" encoding="utf-8"?>
<formControlPr xmlns="http://schemas.microsoft.com/office/spreadsheetml/2009/9/main" objectType="CheckBox" fmlaLink="A27" lockText="1" noThreeD="1"/>
</file>

<file path=xl/ctrlProps/ctrlProp19.xml><?xml version="1.0" encoding="utf-8"?>
<formControlPr xmlns="http://schemas.microsoft.com/office/spreadsheetml/2009/9/main" objectType="CheckBox" fmlaLink="A36" lockText="1" noThreeD="1"/>
</file>

<file path=xl/ctrlProps/ctrlProp2.xml><?xml version="1.0" encoding="utf-8"?>
<formControlPr xmlns="http://schemas.microsoft.com/office/spreadsheetml/2009/9/main" objectType="CheckBox" fmlaLink="A37" lockText="1" noThreeD="1"/>
</file>

<file path=xl/ctrlProps/ctrlProp20.xml><?xml version="1.0" encoding="utf-8"?>
<formControlPr xmlns="http://schemas.microsoft.com/office/spreadsheetml/2009/9/main" objectType="CheckBox" fmlaLink="A39" lockText="1" noThreeD="1"/>
</file>

<file path=xl/ctrlProps/ctrlProp21.xml><?xml version="1.0" encoding="utf-8"?>
<formControlPr xmlns="http://schemas.microsoft.com/office/spreadsheetml/2009/9/main" objectType="CheckBox" fmlaLink="A17" lockText="1" noThreeD="1"/>
</file>

<file path=xl/ctrlProps/ctrlProp22.xml><?xml version="1.0" encoding="utf-8"?>
<formControlPr xmlns="http://schemas.microsoft.com/office/spreadsheetml/2009/9/main" objectType="CheckBox" fmlaLink="A18" lockText="1" noThreeD="1"/>
</file>

<file path=xl/ctrlProps/ctrlProp23.xml><?xml version="1.0" encoding="utf-8"?>
<formControlPr xmlns="http://schemas.microsoft.com/office/spreadsheetml/2009/9/main" objectType="CheckBox" fmlaLink="A19" lockText="1" noThreeD="1"/>
</file>

<file path=xl/ctrlProps/ctrlProp24.xml><?xml version="1.0" encoding="utf-8"?>
<formControlPr xmlns="http://schemas.microsoft.com/office/spreadsheetml/2009/9/main" objectType="CheckBox" fmlaLink="A20" lockText="1" noThreeD="1"/>
</file>

<file path=xl/ctrlProps/ctrlProp25.xml><?xml version="1.0" encoding="utf-8"?>
<formControlPr xmlns="http://schemas.microsoft.com/office/spreadsheetml/2009/9/main" objectType="CheckBox" fmlaLink="A28" lockText="1" noThreeD="1"/>
</file>

<file path=xl/ctrlProps/ctrlProp26.xml><?xml version="1.0" encoding="utf-8"?>
<formControlPr xmlns="http://schemas.microsoft.com/office/spreadsheetml/2009/9/main" objectType="CheckBox" fmlaLink="A29" lockText="1" noThreeD="1"/>
</file>

<file path=xl/ctrlProps/ctrlProp27.xml><?xml version="1.0" encoding="utf-8"?>
<formControlPr xmlns="http://schemas.microsoft.com/office/spreadsheetml/2009/9/main" objectType="CheckBox" fmlaLink="A4" lockText="1" noThreeD="1"/>
</file>

<file path=xl/ctrlProps/ctrlProp28.xml><?xml version="1.0" encoding="utf-8"?>
<formControlPr xmlns="http://schemas.microsoft.com/office/spreadsheetml/2009/9/main" objectType="CheckBox" fmlaLink="A5" lockText="1" noThreeD="1"/>
</file>

<file path=xl/ctrlProps/ctrlProp29.xml><?xml version="1.0" encoding="utf-8"?>
<formControlPr xmlns="http://schemas.microsoft.com/office/spreadsheetml/2009/9/main" objectType="CheckBox" fmlaLink="A6" lockText="1" noThreeD="1"/>
</file>

<file path=xl/ctrlProps/ctrlProp3.xml><?xml version="1.0" encoding="utf-8"?>
<formControlPr xmlns="http://schemas.microsoft.com/office/spreadsheetml/2009/9/main" objectType="CheckBox" fmlaLink="A38" lockText="1" noThreeD="1"/>
</file>

<file path=xl/ctrlProps/ctrlProp30.xml><?xml version="1.0" encoding="utf-8"?>
<formControlPr xmlns="http://schemas.microsoft.com/office/spreadsheetml/2009/9/main" objectType="CheckBox" fmlaLink="A14" noThreeD="1"/>
</file>

<file path=xl/ctrlProps/ctrlProp31.xml><?xml version="1.0" encoding="utf-8"?>
<formControlPr xmlns="http://schemas.microsoft.com/office/spreadsheetml/2009/9/main" objectType="CheckBox" fmlaLink="A4" lockText="1" noThreeD="1"/>
</file>

<file path=xl/ctrlProps/ctrlProp32.xml><?xml version="1.0" encoding="utf-8"?>
<formControlPr xmlns="http://schemas.microsoft.com/office/spreadsheetml/2009/9/main" objectType="CheckBox" fmlaLink="A3" lockText="1" noThreeD="1"/>
</file>

<file path=xl/ctrlProps/ctrlProp33.xml><?xml version="1.0" encoding="utf-8"?>
<formControlPr xmlns="http://schemas.microsoft.com/office/spreadsheetml/2009/9/main" objectType="CheckBox" fmlaLink="A6" lockText="1" noThreeD="1"/>
</file>

<file path=xl/ctrlProps/ctrlProp34.xml><?xml version="1.0" encoding="utf-8"?>
<formControlPr xmlns="http://schemas.microsoft.com/office/spreadsheetml/2009/9/main" objectType="CheckBox" fmlaLink="A8" lockText="1" noThreeD="1"/>
</file>

<file path=xl/ctrlProps/ctrlProp35.xml><?xml version="1.0" encoding="utf-8"?>
<formControlPr xmlns="http://schemas.microsoft.com/office/spreadsheetml/2009/9/main" objectType="CheckBox" fmlaLink="A17" lockText="1" noThreeD="1"/>
</file>

<file path=xl/ctrlProps/ctrlProp36.xml><?xml version="1.0" encoding="utf-8"?>
<formControlPr xmlns="http://schemas.microsoft.com/office/spreadsheetml/2009/9/main" objectType="CheckBox" fmlaLink="A16" lockText="1" noThreeD="1"/>
</file>

<file path=xl/ctrlProps/ctrlProp37.xml><?xml version="1.0" encoding="utf-8"?>
<formControlPr xmlns="http://schemas.microsoft.com/office/spreadsheetml/2009/9/main" objectType="CheckBox" fmlaLink="A11" noThreeD="1"/>
</file>

<file path=xl/ctrlProps/ctrlProp38.xml><?xml version="1.0" encoding="utf-8"?>
<formControlPr xmlns="http://schemas.microsoft.com/office/spreadsheetml/2009/9/main" objectType="CheckBox" fmlaLink="A12" noThreeD="1"/>
</file>

<file path=xl/ctrlProps/ctrlProp39.xml><?xml version="1.0" encoding="utf-8"?>
<formControlPr xmlns="http://schemas.microsoft.com/office/spreadsheetml/2009/9/main" objectType="CheckBox" fmlaLink="A13" noThreeD="1"/>
</file>

<file path=xl/ctrlProps/ctrlProp4.xml><?xml version="1.0" encoding="utf-8"?>
<formControlPr xmlns="http://schemas.microsoft.com/office/spreadsheetml/2009/9/main" objectType="CheckBox" fmlaLink="A32" lockText="1" noThreeD="1"/>
</file>

<file path=xl/ctrlProps/ctrlProp40.xml><?xml version="1.0" encoding="utf-8"?>
<formControlPr xmlns="http://schemas.microsoft.com/office/spreadsheetml/2009/9/main" objectType="CheckBox" fmlaLink="A14" lockText="1" noThreeD="1"/>
</file>

<file path=xl/ctrlProps/ctrlProp41.xml><?xml version="1.0" encoding="utf-8"?>
<formControlPr xmlns="http://schemas.microsoft.com/office/spreadsheetml/2009/9/main" objectType="CheckBox" fmlaLink="A30" lockText="1" noThreeD="1"/>
</file>

<file path=xl/ctrlProps/ctrlProp42.xml><?xml version="1.0" encoding="utf-8"?>
<formControlPr xmlns="http://schemas.microsoft.com/office/spreadsheetml/2009/9/main" objectType="CheckBox" fmlaLink="A34" lockText="1" noThreeD="1"/>
</file>

<file path=xl/ctrlProps/ctrlProp43.xml><?xml version="1.0" encoding="utf-8"?>
<formControlPr xmlns="http://schemas.microsoft.com/office/spreadsheetml/2009/9/main" objectType="CheckBox" fmlaLink="A23" lockText="1" noThreeD="1"/>
</file>

<file path=xl/ctrlProps/ctrlProp44.xml><?xml version="1.0" encoding="utf-8"?>
<formControlPr xmlns="http://schemas.microsoft.com/office/spreadsheetml/2009/9/main" objectType="CheckBox" fmlaLink="A24" lockText="1" noThreeD="1"/>
</file>

<file path=xl/ctrlProps/ctrlProp45.xml><?xml version="1.0" encoding="utf-8"?>
<formControlPr xmlns="http://schemas.microsoft.com/office/spreadsheetml/2009/9/main" objectType="CheckBox" fmlaLink="A25" lockText="1" noThreeD="1"/>
</file>

<file path=xl/ctrlProps/ctrlProp46.xml><?xml version="1.0" encoding="utf-8"?>
<formControlPr xmlns="http://schemas.microsoft.com/office/spreadsheetml/2009/9/main" objectType="CheckBox" fmlaLink="A35" lockText="1" noThreeD="1"/>
</file>

<file path=xl/ctrlProps/ctrlProp47.xml><?xml version="1.0" encoding="utf-8"?>
<formControlPr xmlns="http://schemas.microsoft.com/office/spreadsheetml/2009/9/main" objectType="CheckBox" fmlaLink="A38" lockText="1" noThreeD="1"/>
</file>

<file path=xl/ctrlProps/ctrlProp48.xml><?xml version="1.0" encoding="utf-8"?>
<formControlPr xmlns="http://schemas.microsoft.com/office/spreadsheetml/2009/9/main" objectType="CheckBox" fmlaLink="A19" lockText="1" noThreeD="1"/>
</file>

<file path=xl/ctrlProps/ctrlProp49.xml><?xml version="1.0" encoding="utf-8"?>
<formControlPr xmlns="http://schemas.microsoft.com/office/spreadsheetml/2009/9/main" objectType="CheckBox" fmlaLink="A20" lockText="1" noThreeD="1"/>
</file>

<file path=xl/ctrlProps/ctrlProp5.xml><?xml version="1.0" encoding="utf-8"?>
<formControlPr xmlns="http://schemas.microsoft.com/office/spreadsheetml/2009/9/main" objectType="CheckBox" fmlaLink="A33" lockText="1" noThreeD="1"/>
</file>

<file path=xl/ctrlProps/ctrlProp50.xml><?xml version="1.0" encoding="utf-8"?>
<formControlPr xmlns="http://schemas.microsoft.com/office/spreadsheetml/2009/9/main" objectType="CheckBox" fmlaLink="A21" lockText="1" noThreeD="1"/>
</file>

<file path=xl/ctrlProps/ctrlProp51.xml><?xml version="1.0" encoding="utf-8"?>
<formControlPr xmlns="http://schemas.microsoft.com/office/spreadsheetml/2009/9/main" objectType="CheckBox" fmlaLink="A27" lockText="1" noThreeD="1"/>
</file>

<file path=xl/ctrlProps/ctrlProp52.xml><?xml version="1.0" encoding="utf-8"?>
<formControlPr xmlns="http://schemas.microsoft.com/office/spreadsheetml/2009/9/main" objectType="CheckBox" fmlaLink="A28" lockText="1" noThreeD="1"/>
</file>

<file path=xl/ctrlProps/ctrlProp53.xml><?xml version="1.0" encoding="utf-8"?>
<formControlPr xmlns="http://schemas.microsoft.com/office/spreadsheetml/2009/9/main" objectType="CheckBox" fmlaLink="A31" lockText="1" noThreeD="1"/>
</file>

<file path=xl/ctrlProps/ctrlProp54.xml><?xml version="1.0" encoding="utf-8"?>
<formControlPr xmlns="http://schemas.microsoft.com/office/spreadsheetml/2009/9/main" objectType="CheckBox" fmlaLink="A32" lockText="1" noThreeD="1"/>
</file>

<file path=xl/ctrlProps/ctrlProp55.xml><?xml version="1.0" encoding="utf-8"?>
<formControlPr xmlns="http://schemas.microsoft.com/office/spreadsheetml/2009/9/main" objectType="CheckBox" fmlaLink="A40" lockText="1" noThreeD="1"/>
</file>

<file path=xl/ctrlProps/ctrlProp56.xml><?xml version="1.0" encoding="utf-8"?>
<formControlPr xmlns="http://schemas.microsoft.com/office/spreadsheetml/2009/9/main" objectType="CheckBox" fmlaLink="A46" lockText="1" noThreeD="1"/>
</file>

<file path=xl/ctrlProps/ctrlProp57.xml><?xml version="1.0" encoding="utf-8"?>
<formControlPr xmlns="http://schemas.microsoft.com/office/spreadsheetml/2009/9/main" objectType="CheckBox" fmlaLink="A42" lockText="1" noThreeD="1"/>
</file>

<file path=xl/ctrlProps/ctrlProp58.xml><?xml version="1.0" encoding="utf-8"?>
<formControlPr xmlns="http://schemas.microsoft.com/office/spreadsheetml/2009/9/main" objectType="CheckBox" fmlaLink="A43" lockText="1" noThreeD="1"/>
</file>

<file path=xl/ctrlProps/ctrlProp59.xml><?xml version="1.0" encoding="utf-8"?>
<formControlPr xmlns="http://schemas.microsoft.com/office/spreadsheetml/2009/9/main" objectType="CheckBox" fmlaLink="A44" lockText="1" noThreeD="1"/>
</file>

<file path=xl/ctrlProps/ctrlProp6.xml><?xml version="1.0" encoding="utf-8"?>
<formControlPr xmlns="http://schemas.microsoft.com/office/spreadsheetml/2009/9/main" objectType="CheckBox" fmlaLink="A34" lockText="1" noThreeD="1"/>
</file>

<file path=xl/ctrlProps/ctrlProp60.xml><?xml version="1.0" encoding="utf-8"?>
<formControlPr xmlns="http://schemas.microsoft.com/office/spreadsheetml/2009/9/main" objectType="CheckBox" fmlaLink="A52" lockText="1" noThreeD="1"/>
</file>

<file path=xl/ctrlProps/ctrlProp61.xml><?xml version="1.0" encoding="utf-8"?>
<formControlPr xmlns="http://schemas.microsoft.com/office/spreadsheetml/2009/9/main" objectType="CheckBox" fmlaLink="A53" lockText="1" noThreeD="1"/>
</file>

<file path=xl/ctrlProps/ctrlProp62.xml><?xml version="1.0" encoding="utf-8"?>
<formControlPr xmlns="http://schemas.microsoft.com/office/spreadsheetml/2009/9/main" objectType="CheckBox" fmlaLink="A56" lockText="1" noThreeD="1"/>
</file>

<file path=xl/ctrlProps/ctrlProp63.xml><?xml version="1.0" encoding="utf-8"?>
<formControlPr xmlns="http://schemas.microsoft.com/office/spreadsheetml/2009/9/main" objectType="CheckBox" fmlaLink="A55" lockText="1" noThreeD="1"/>
</file>

<file path=xl/ctrlProps/ctrlProp64.xml><?xml version="1.0" encoding="utf-8"?>
<formControlPr xmlns="http://schemas.microsoft.com/office/spreadsheetml/2009/9/main" objectType="CheckBox" fmlaLink="A54" lockText="1" noThreeD="1"/>
</file>

<file path=xl/ctrlProps/ctrlProp65.xml><?xml version="1.0" encoding="utf-8"?>
<formControlPr xmlns="http://schemas.microsoft.com/office/spreadsheetml/2009/9/main" objectType="CheckBox" fmlaLink="A58" lockText="1" noThreeD="1"/>
</file>

<file path=xl/ctrlProps/ctrlProp66.xml><?xml version="1.0" encoding="utf-8"?>
<formControlPr xmlns="http://schemas.microsoft.com/office/spreadsheetml/2009/9/main" objectType="CheckBox" fmlaLink="A57" lockText="1" noThreeD="1"/>
</file>

<file path=xl/ctrlProps/ctrlProp67.xml><?xml version="1.0" encoding="utf-8"?>
<formControlPr xmlns="http://schemas.microsoft.com/office/spreadsheetml/2009/9/main" objectType="CheckBox" fmlaLink="A5" lockText="1" noThreeD="1"/>
</file>

<file path=xl/ctrlProps/ctrlProp68.xml><?xml version="1.0" encoding="utf-8"?>
<formControlPr xmlns="http://schemas.microsoft.com/office/spreadsheetml/2009/9/main" objectType="CheckBox" fmlaLink="A36" lockText="1" noThreeD="1"/>
</file>

<file path=xl/ctrlProps/ctrlProp69.xml><?xml version="1.0" encoding="utf-8"?>
<formControlPr xmlns="http://schemas.microsoft.com/office/spreadsheetml/2009/9/main" objectType="CheckBox" fmlaLink="A37" lockText="1" noThreeD="1"/>
</file>

<file path=xl/ctrlProps/ctrlProp7.xml><?xml version="1.0" encoding="utf-8"?>
<formControlPr xmlns="http://schemas.microsoft.com/office/spreadsheetml/2009/9/main" objectType="CheckBox" fmlaLink="A15" noThreeD="1"/>
</file>

<file path=xl/ctrlProps/ctrlProp70.xml><?xml version="1.0" encoding="utf-8"?>
<formControlPr xmlns="http://schemas.microsoft.com/office/spreadsheetml/2009/9/main" objectType="CheckBox" fmlaLink="A45" lockText="1" noThreeD="1"/>
</file>

<file path=xl/ctrlProps/ctrlProp71.xml><?xml version="1.0" encoding="utf-8"?>
<formControlPr xmlns="http://schemas.microsoft.com/office/spreadsheetml/2009/9/main" objectType="CheckBox" fmlaLink="A40" lockText="1" noThreeD="1"/>
</file>

<file path=xl/ctrlProps/ctrlProp72.xml><?xml version="1.0" encoding="utf-8"?>
<formControlPr xmlns="http://schemas.microsoft.com/office/spreadsheetml/2009/9/main" objectType="CheckBox" fmlaLink="A39" lockText="1" noThreeD="1"/>
</file>

<file path=xl/ctrlProps/ctrlProp73.xml><?xml version="1.0" encoding="utf-8"?>
<formControlPr xmlns="http://schemas.microsoft.com/office/spreadsheetml/2009/9/main" objectType="CheckBox" fmlaLink="A48" noThreeD="1"/>
</file>

<file path=xl/ctrlProps/ctrlProp74.xml><?xml version="1.0" encoding="utf-8"?>
<formControlPr xmlns="http://schemas.microsoft.com/office/spreadsheetml/2009/9/main" objectType="CheckBox" fmlaLink="A49" lockText="1" noThreeD="1"/>
</file>

<file path=xl/ctrlProps/ctrlProp75.xml><?xml version="1.0" encoding="utf-8"?>
<formControlPr xmlns="http://schemas.microsoft.com/office/spreadsheetml/2009/9/main" objectType="CheckBox" fmlaLink="A7" lockText="1" noThreeD="1"/>
</file>

<file path=xl/ctrlProps/ctrlProp8.xml><?xml version="1.0" encoding="utf-8"?>
<formControlPr xmlns="http://schemas.microsoft.com/office/spreadsheetml/2009/9/main" objectType="CheckBox" fmlaLink="A13" noThreeD="1"/>
</file>

<file path=xl/ctrlProps/ctrlProp9.xml><?xml version="1.0" encoding="utf-8"?>
<formControlPr xmlns="http://schemas.microsoft.com/office/spreadsheetml/2009/9/main" objectType="CheckBox" fmlaLink="A9"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2838450</xdr:colOff>
      <xdr:row>0</xdr:row>
      <xdr:rowOff>0</xdr:rowOff>
    </xdr:from>
    <xdr:to>
      <xdr:col>0</xdr:col>
      <xdr:colOff>5676900</xdr:colOff>
      <xdr:row>0</xdr:row>
      <xdr:rowOff>714375</xdr:rowOff>
    </xdr:to>
    <xdr:pic>
      <xdr:nvPicPr>
        <xdr:cNvPr id="5197" name="Picture 1">
          <a:extLst>
            <a:ext uri="{FF2B5EF4-FFF2-40B4-BE49-F238E27FC236}">
              <a16:creationId xmlns:a16="http://schemas.microsoft.com/office/drawing/2014/main" id="{00000000-0008-0000-0000-00004D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8450" y="0"/>
          <a:ext cx="28384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28575</xdr:colOff>
      <xdr:row>0</xdr:row>
      <xdr:rowOff>28575</xdr:rowOff>
    </xdr:from>
    <xdr:to>
      <xdr:col>0</xdr:col>
      <xdr:colOff>2581275</xdr:colOff>
      <xdr:row>2</xdr:row>
      <xdr:rowOff>133350</xdr:rowOff>
    </xdr:to>
    <xdr:pic>
      <xdr:nvPicPr>
        <xdr:cNvPr id="7246" name="Picture 47">
          <a:extLst>
            <a:ext uri="{FF2B5EF4-FFF2-40B4-BE49-F238E27FC236}">
              <a16:creationId xmlns:a16="http://schemas.microsoft.com/office/drawing/2014/main" id="{00000000-0008-0000-0100-00004E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7780"/>
        <a:stretch>
          <a:fillRect/>
        </a:stretch>
      </xdr:blipFill>
      <xdr:spPr bwMode="auto">
        <a:xfrm>
          <a:off x="28575" y="28575"/>
          <a:ext cx="2552700" cy="5238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1</xdr:row>
          <xdr:rowOff>152400</xdr:rowOff>
        </xdr:from>
        <xdr:to>
          <xdr:col>1</xdr:col>
          <xdr:colOff>95250</xdr:colOff>
          <xdr:row>2</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35</xdr:row>
          <xdr:rowOff>133350</xdr:rowOff>
        </xdr:from>
        <xdr:to>
          <xdr:col>1</xdr:col>
          <xdr:colOff>95250</xdr:colOff>
          <xdr:row>37</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36</xdr:row>
          <xdr:rowOff>133350</xdr:rowOff>
        </xdr:from>
        <xdr:to>
          <xdr:col>1</xdr:col>
          <xdr:colOff>95250</xdr:colOff>
          <xdr:row>38</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30</xdr:row>
          <xdr:rowOff>133350</xdr:rowOff>
        </xdr:from>
        <xdr:to>
          <xdr:col>1</xdr:col>
          <xdr:colOff>95250</xdr:colOff>
          <xdr:row>32</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31</xdr:row>
          <xdr:rowOff>133350</xdr:rowOff>
        </xdr:from>
        <xdr:to>
          <xdr:col>1</xdr:col>
          <xdr:colOff>95250</xdr:colOff>
          <xdr:row>33</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32</xdr:row>
          <xdr:rowOff>133350</xdr:rowOff>
        </xdr:from>
        <xdr:to>
          <xdr:col>1</xdr:col>
          <xdr:colOff>95250</xdr:colOff>
          <xdr:row>34</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xdr:row>
          <xdr:rowOff>142875</xdr:rowOff>
        </xdr:from>
        <xdr:to>
          <xdr:col>1</xdr:col>
          <xdr:colOff>95250</xdr:colOff>
          <xdr:row>15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11</xdr:row>
          <xdr:rowOff>133350</xdr:rowOff>
        </xdr:from>
        <xdr:to>
          <xdr:col>1</xdr:col>
          <xdr:colOff>95250</xdr:colOff>
          <xdr:row>13</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xdr:row>
          <xdr:rowOff>133350</xdr:rowOff>
        </xdr:from>
        <xdr:to>
          <xdr:col>1</xdr:col>
          <xdr:colOff>95250</xdr:colOff>
          <xdr:row>9</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8</xdr:row>
          <xdr:rowOff>133350</xdr:rowOff>
        </xdr:from>
        <xdr:to>
          <xdr:col>1</xdr:col>
          <xdr:colOff>95250</xdr:colOff>
          <xdr:row>10</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xdr:row>
          <xdr:rowOff>133350</xdr:rowOff>
        </xdr:from>
        <xdr:to>
          <xdr:col>1</xdr:col>
          <xdr:colOff>95250</xdr:colOff>
          <xdr:row>11</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xdr:row>
          <xdr:rowOff>133350</xdr:rowOff>
        </xdr:from>
        <xdr:to>
          <xdr:col>1</xdr:col>
          <xdr:colOff>95250</xdr:colOff>
          <xdr:row>12</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33</xdr:row>
          <xdr:rowOff>133350</xdr:rowOff>
        </xdr:from>
        <xdr:to>
          <xdr:col>1</xdr:col>
          <xdr:colOff>95250</xdr:colOff>
          <xdr:row>35</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22</xdr:row>
          <xdr:rowOff>133350</xdr:rowOff>
        </xdr:from>
        <xdr:to>
          <xdr:col>1</xdr:col>
          <xdr:colOff>95250</xdr:colOff>
          <xdr:row>24</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133350</xdr:rowOff>
        </xdr:from>
        <xdr:to>
          <xdr:col>1</xdr:col>
          <xdr:colOff>95250</xdr:colOff>
          <xdr:row>23</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133350</xdr:rowOff>
        </xdr:from>
        <xdr:to>
          <xdr:col>1</xdr:col>
          <xdr:colOff>95250</xdr:colOff>
          <xdr:row>22</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133350</xdr:rowOff>
        </xdr:from>
        <xdr:to>
          <xdr:col>1</xdr:col>
          <xdr:colOff>95250</xdr:colOff>
          <xdr:row>25</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25</xdr:row>
          <xdr:rowOff>133350</xdr:rowOff>
        </xdr:from>
        <xdr:to>
          <xdr:col>1</xdr:col>
          <xdr:colOff>95250</xdr:colOff>
          <xdr:row>27</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34</xdr:row>
          <xdr:rowOff>133350</xdr:rowOff>
        </xdr:from>
        <xdr:to>
          <xdr:col>1</xdr:col>
          <xdr:colOff>95250</xdr:colOff>
          <xdr:row>36</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37</xdr:row>
          <xdr:rowOff>133350</xdr:rowOff>
        </xdr:from>
        <xdr:to>
          <xdr:col>1</xdr:col>
          <xdr:colOff>95250</xdr:colOff>
          <xdr:row>39</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15</xdr:row>
          <xdr:rowOff>133350</xdr:rowOff>
        </xdr:from>
        <xdr:to>
          <xdr:col>1</xdr:col>
          <xdr:colOff>95250</xdr:colOff>
          <xdr:row>17</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133350</xdr:rowOff>
        </xdr:from>
        <xdr:to>
          <xdr:col>1</xdr:col>
          <xdr:colOff>95250</xdr:colOff>
          <xdr:row>18</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133350</xdr:rowOff>
        </xdr:from>
        <xdr:to>
          <xdr:col>1</xdr:col>
          <xdr:colOff>95250</xdr:colOff>
          <xdr:row>19</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133350</xdr:rowOff>
        </xdr:from>
        <xdr:to>
          <xdr:col>1</xdr:col>
          <xdr:colOff>95250</xdr:colOff>
          <xdr:row>20</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26</xdr:row>
          <xdr:rowOff>133350</xdr:rowOff>
        </xdr:from>
        <xdr:to>
          <xdr:col>1</xdr:col>
          <xdr:colOff>95250</xdr:colOff>
          <xdr:row>28</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27</xdr:row>
          <xdr:rowOff>133350</xdr:rowOff>
        </xdr:from>
        <xdr:to>
          <xdr:col>1</xdr:col>
          <xdr:colOff>95250</xdr:colOff>
          <xdr:row>29</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xdr:row>
          <xdr:rowOff>323850</xdr:rowOff>
        </xdr:from>
        <xdr:to>
          <xdr:col>1</xdr:col>
          <xdr:colOff>95250</xdr:colOff>
          <xdr:row>4</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xdr:row>
          <xdr:rowOff>133350</xdr:rowOff>
        </xdr:from>
        <xdr:to>
          <xdr:col>1</xdr:col>
          <xdr:colOff>95250</xdr:colOff>
          <xdr:row>5</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xdr:row>
          <xdr:rowOff>133350</xdr:rowOff>
        </xdr:from>
        <xdr:to>
          <xdr:col>1</xdr:col>
          <xdr:colOff>95250</xdr:colOff>
          <xdr:row>6</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12</xdr:row>
          <xdr:rowOff>142875</xdr:rowOff>
        </xdr:from>
        <xdr:to>
          <xdr:col>1</xdr:col>
          <xdr:colOff>95250</xdr:colOff>
          <xdr:row>14</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0</xdr:col>
      <xdr:colOff>28575</xdr:colOff>
      <xdr:row>0</xdr:row>
      <xdr:rowOff>19050</xdr:rowOff>
    </xdr:from>
    <xdr:to>
      <xdr:col>0</xdr:col>
      <xdr:colOff>2581275</xdr:colOff>
      <xdr:row>2</xdr:row>
      <xdr:rowOff>123825</xdr:rowOff>
    </xdr:to>
    <xdr:pic>
      <xdr:nvPicPr>
        <xdr:cNvPr id="9292" name="Picture 47">
          <a:extLst>
            <a:ext uri="{FF2B5EF4-FFF2-40B4-BE49-F238E27FC236}">
              <a16:creationId xmlns:a16="http://schemas.microsoft.com/office/drawing/2014/main" id="{00000000-0008-0000-0300-00004C2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7780"/>
        <a:stretch>
          <a:fillRect/>
        </a:stretch>
      </xdr:blipFill>
      <xdr:spPr bwMode="auto">
        <a:xfrm>
          <a:off x="28575" y="19050"/>
          <a:ext cx="2552700" cy="5238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2</xdr:row>
          <xdr:rowOff>295275</xdr:rowOff>
        </xdr:from>
        <xdr:to>
          <xdr:col>1</xdr:col>
          <xdr:colOff>95250</xdr:colOff>
          <xdr:row>3</xdr:row>
          <xdr:rowOff>190500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xdr:row>
          <xdr:rowOff>133350</xdr:rowOff>
        </xdr:from>
        <xdr:to>
          <xdr:col>1</xdr:col>
          <xdr:colOff>95250</xdr:colOff>
          <xdr:row>2</xdr:row>
          <xdr:rowOff>190500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xdr:row>
          <xdr:rowOff>219075</xdr:rowOff>
        </xdr:from>
        <xdr:to>
          <xdr:col>1</xdr:col>
          <xdr:colOff>95250</xdr:colOff>
          <xdr:row>5</xdr:row>
          <xdr:rowOff>276225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xdr:row>
          <xdr:rowOff>0</xdr:rowOff>
        </xdr:from>
        <xdr:to>
          <xdr:col>1</xdr:col>
          <xdr:colOff>95250</xdr:colOff>
          <xdr:row>8</xdr:row>
          <xdr:rowOff>9525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15</xdr:row>
          <xdr:rowOff>152400</xdr:rowOff>
        </xdr:from>
        <xdr:to>
          <xdr:col>1</xdr:col>
          <xdr:colOff>95250</xdr:colOff>
          <xdr:row>17</xdr:row>
          <xdr:rowOff>28575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14</xdr:row>
          <xdr:rowOff>142875</xdr:rowOff>
        </xdr:from>
        <xdr:to>
          <xdr:col>1</xdr:col>
          <xdr:colOff>95250</xdr:colOff>
          <xdr:row>16</xdr:row>
          <xdr:rowOff>28575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xdr:row>
          <xdr:rowOff>142875</xdr:rowOff>
        </xdr:from>
        <xdr:to>
          <xdr:col>1</xdr:col>
          <xdr:colOff>95250</xdr:colOff>
          <xdr:row>11</xdr:row>
          <xdr:rowOff>28575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xdr:row>
          <xdr:rowOff>152400</xdr:rowOff>
        </xdr:from>
        <xdr:to>
          <xdr:col>1</xdr:col>
          <xdr:colOff>95250</xdr:colOff>
          <xdr:row>12</xdr:row>
          <xdr:rowOff>28575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11</xdr:row>
          <xdr:rowOff>152400</xdr:rowOff>
        </xdr:from>
        <xdr:to>
          <xdr:col>1</xdr:col>
          <xdr:colOff>95250</xdr:colOff>
          <xdr:row>13</xdr:row>
          <xdr:rowOff>28575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12</xdr:row>
          <xdr:rowOff>152400</xdr:rowOff>
        </xdr:from>
        <xdr:to>
          <xdr:col>1</xdr:col>
          <xdr:colOff>95250</xdr:colOff>
          <xdr:row>14</xdr:row>
          <xdr:rowOff>28575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28</xdr:row>
          <xdr:rowOff>142875</xdr:rowOff>
        </xdr:from>
        <xdr:to>
          <xdr:col>1</xdr:col>
          <xdr:colOff>95250</xdr:colOff>
          <xdr:row>30</xdr:row>
          <xdr:rowOff>28575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32</xdr:row>
          <xdr:rowOff>133350</xdr:rowOff>
        </xdr:from>
        <xdr:to>
          <xdr:col>1</xdr:col>
          <xdr:colOff>95250</xdr:colOff>
          <xdr:row>34</xdr:row>
          <xdr:rowOff>28575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142875</xdr:rowOff>
        </xdr:from>
        <xdr:to>
          <xdr:col>1</xdr:col>
          <xdr:colOff>95250</xdr:colOff>
          <xdr:row>23</xdr:row>
          <xdr:rowOff>28575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22</xdr:row>
          <xdr:rowOff>152400</xdr:rowOff>
        </xdr:from>
        <xdr:to>
          <xdr:col>1</xdr:col>
          <xdr:colOff>95250</xdr:colOff>
          <xdr:row>24</xdr:row>
          <xdr:rowOff>28575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152400</xdr:rowOff>
        </xdr:from>
        <xdr:to>
          <xdr:col>1</xdr:col>
          <xdr:colOff>95250</xdr:colOff>
          <xdr:row>25</xdr:row>
          <xdr:rowOff>28575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33</xdr:row>
          <xdr:rowOff>133350</xdr:rowOff>
        </xdr:from>
        <xdr:to>
          <xdr:col>1</xdr:col>
          <xdr:colOff>95250</xdr:colOff>
          <xdr:row>35</xdr:row>
          <xdr:rowOff>28575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36</xdr:row>
          <xdr:rowOff>133350</xdr:rowOff>
        </xdr:from>
        <xdr:to>
          <xdr:col>1</xdr:col>
          <xdr:colOff>95250</xdr:colOff>
          <xdr:row>38</xdr:row>
          <xdr:rowOff>28575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142875</xdr:rowOff>
        </xdr:from>
        <xdr:to>
          <xdr:col>1</xdr:col>
          <xdr:colOff>95250</xdr:colOff>
          <xdr:row>19</xdr:row>
          <xdr:rowOff>28575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152400</xdr:rowOff>
        </xdr:from>
        <xdr:to>
          <xdr:col>1</xdr:col>
          <xdr:colOff>95250</xdr:colOff>
          <xdr:row>20</xdr:row>
          <xdr:rowOff>28575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152400</xdr:rowOff>
        </xdr:from>
        <xdr:to>
          <xdr:col>1</xdr:col>
          <xdr:colOff>95250</xdr:colOff>
          <xdr:row>21</xdr:row>
          <xdr:rowOff>28575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25</xdr:row>
          <xdr:rowOff>142875</xdr:rowOff>
        </xdr:from>
        <xdr:to>
          <xdr:col>1</xdr:col>
          <xdr:colOff>95250</xdr:colOff>
          <xdr:row>27</xdr:row>
          <xdr:rowOff>28575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26</xdr:row>
          <xdr:rowOff>152400</xdr:rowOff>
        </xdr:from>
        <xdr:to>
          <xdr:col>1</xdr:col>
          <xdr:colOff>95250</xdr:colOff>
          <xdr:row>28</xdr:row>
          <xdr:rowOff>28575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29</xdr:row>
          <xdr:rowOff>152400</xdr:rowOff>
        </xdr:from>
        <xdr:to>
          <xdr:col>1</xdr:col>
          <xdr:colOff>95250</xdr:colOff>
          <xdr:row>31</xdr:row>
          <xdr:rowOff>28575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30</xdr:row>
          <xdr:rowOff>152400</xdr:rowOff>
        </xdr:from>
        <xdr:to>
          <xdr:col>1</xdr:col>
          <xdr:colOff>95250</xdr:colOff>
          <xdr:row>32</xdr:row>
          <xdr:rowOff>28575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38</xdr:row>
          <xdr:rowOff>133350</xdr:rowOff>
        </xdr:from>
        <xdr:to>
          <xdr:col>1</xdr:col>
          <xdr:colOff>95250</xdr:colOff>
          <xdr:row>40</xdr:row>
          <xdr:rowOff>28575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4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44</xdr:row>
          <xdr:rowOff>152400</xdr:rowOff>
        </xdr:from>
        <xdr:to>
          <xdr:col>1</xdr:col>
          <xdr:colOff>95250</xdr:colOff>
          <xdr:row>45</xdr:row>
          <xdr:rowOff>209550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4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40</xdr:row>
          <xdr:rowOff>133350</xdr:rowOff>
        </xdr:from>
        <xdr:to>
          <xdr:col>1</xdr:col>
          <xdr:colOff>95250</xdr:colOff>
          <xdr:row>42</xdr:row>
          <xdr:rowOff>28575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4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41</xdr:row>
          <xdr:rowOff>133350</xdr:rowOff>
        </xdr:from>
        <xdr:to>
          <xdr:col>1</xdr:col>
          <xdr:colOff>95250</xdr:colOff>
          <xdr:row>43</xdr:row>
          <xdr:rowOff>28575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4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42</xdr:row>
          <xdr:rowOff>133350</xdr:rowOff>
        </xdr:from>
        <xdr:to>
          <xdr:col>1</xdr:col>
          <xdr:colOff>95250</xdr:colOff>
          <xdr:row>44</xdr:row>
          <xdr:rowOff>28575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4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50</xdr:row>
          <xdr:rowOff>142875</xdr:rowOff>
        </xdr:from>
        <xdr:to>
          <xdr:col>1</xdr:col>
          <xdr:colOff>85725</xdr:colOff>
          <xdr:row>52</xdr:row>
          <xdr:rowOff>28575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4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51</xdr:row>
          <xdr:rowOff>142875</xdr:rowOff>
        </xdr:from>
        <xdr:to>
          <xdr:col>1</xdr:col>
          <xdr:colOff>85725</xdr:colOff>
          <xdr:row>53</xdr:row>
          <xdr:rowOff>19050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4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54</xdr:row>
          <xdr:rowOff>152400</xdr:rowOff>
        </xdr:from>
        <xdr:to>
          <xdr:col>1</xdr:col>
          <xdr:colOff>85725</xdr:colOff>
          <xdr:row>56</xdr:row>
          <xdr:rowOff>28575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4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53</xdr:row>
          <xdr:rowOff>142875</xdr:rowOff>
        </xdr:from>
        <xdr:to>
          <xdr:col>1</xdr:col>
          <xdr:colOff>85725</xdr:colOff>
          <xdr:row>55</xdr:row>
          <xdr:rowOff>19050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4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52</xdr:row>
          <xdr:rowOff>142875</xdr:rowOff>
        </xdr:from>
        <xdr:to>
          <xdr:col>1</xdr:col>
          <xdr:colOff>85725</xdr:colOff>
          <xdr:row>54</xdr:row>
          <xdr:rowOff>19050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4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56</xdr:row>
          <xdr:rowOff>152400</xdr:rowOff>
        </xdr:from>
        <xdr:to>
          <xdr:col>1</xdr:col>
          <xdr:colOff>85725</xdr:colOff>
          <xdr:row>58</xdr:row>
          <xdr:rowOff>28575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4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55</xdr:row>
          <xdr:rowOff>152400</xdr:rowOff>
        </xdr:from>
        <xdr:to>
          <xdr:col>1</xdr:col>
          <xdr:colOff>85725</xdr:colOff>
          <xdr:row>57</xdr:row>
          <xdr:rowOff>28575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4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xdr:row>
          <xdr:rowOff>219075</xdr:rowOff>
        </xdr:from>
        <xdr:to>
          <xdr:col>1</xdr:col>
          <xdr:colOff>95250</xdr:colOff>
          <xdr:row>4</xdr:row>
          <xdr:rowOff>276225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4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34</xdr:row>
          <xdr:rowOff>133350</xdr:rowOff>
        </xdr:from>
        <xdr:to>
          <xdr:col>1</xdr:col>
          <xdr:colOff>95250</xdr:colOff>
          <xdr:row>36</xdr:row>
          <xdr:rowOff>28575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4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35</xdr:row>
          <xdr:rowOff>133350</xdr:rowOff>
        </xdr:from>
        <xdr:to>
          <xdr:col>1</xdr:col>
          <xdr:colOff>95250</xdr:colOff>
          <xdr:row>37</xdr:row>
          <xdr:rowOff>28575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4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43</xdr:row>
          <xdr:rowOff>133350</xdr:rowOff>
        </xdr:from>
        <xdr:to>
          <xdr:col>1</xdr:col>
          <xdr:colOff>95250</xdr:colOff>
          <xdr:row>45</xdr:row>
          <xdr:rowOff>28575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4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38</xdr:row>
          <xdr:rowOff>133350</xdr:rowOff>
        </xdr:from>
        <xdr:to>
          <xdr:col>1</xdr:col>
          <xdr:colOff>95250</xdr:colOff>
          <xdr:row>40</xdr:row>
          <xdr:rowOff>28575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4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37</xdr:row>
          <xdr:rowOff>133350</xdr:rowOff>
        </xdr:from>
        <xdr:to>
          <xdr:col>1</xdr:col>
          <xdr:colOff>95250</xdr:colOff>
          <xdr:row>39</xdr:row>
          <xdr:rowOff>28575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4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46</xdr:row>
          <xdr:rowOff>133350</xdr:rowOff>
        </xdr:from>
        <xdr:to>
          <xdr:col>1</xdr:col>
          <xdr:colOff>95250</xdr:colOff>
          <xdr:row>48</xdr:row>
          <xdr:rowOff>19050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4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47</xdr:row>
          <xdr:rowOff>142875</xdr:rowOff>
        </xdr:from>
        <xdr:to>
          <xdr:col>1</xdr:col>
          <xdr:colOff>95250</xdr:colOff>
          <xdr:row>49</xdr:row>
          <xdr:rowOff>19050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4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xdr:row>
          <xdr:rowOff>228600</xdr:rowOff>
        </xdr:from>
        <xdr:to>
          <xdr:col>1</xdr:col>
          <xdr:colOff>95250</xdr:colOff>
          <xdr:row>6</xdr:row>
          <xdr:rowOff>266700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4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erkeleyanalytical.com/resources/sampling-guid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9"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48.xml"/><Relationship Id="rId34" Type="http://schemas.openxmlformats.org/officeDocument/2006/relationships/ctrlProp" Target="../ctrlProps/ctrlProp61.xml"/><Relationship Id="rId42" Type="http://schemas.openxmlformats.org/officeDocument/2006/relationships/ctrlProp" Target="../ctrlProps/ctrlProp69.xml"/><Relationship Id="rId47" Type="http://schemas.openxmlformats.org/officeDocument/2006/relationships/ctrlProp" Target="../ctrlProps/ctrlProp74.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38" Type="http://schemas.openxmlformats.org/officeDocument/2006/relationships/ctrlProp" Target="../ctrlProps/ctrlProp65.xml"/><Relationship Id="rId46" Type="http://schemas.openxmlformats.org/officeDocument/2006/relationships/ctrlProp" Target="../ctrlProps/ctrlProp73.xml"/><Relationship Id="rId2" Type="http://schemas.openxmlformats.org/officeDocument/2006/relationships/drawing" Target="../drawings/drawing5.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41" Type="http://schemas.openxmlformats.org/officeDocument/2006/relationships/ctrlProp" Target="../ctrlProps/ctrlProp68.xml"/><Relationship Id="rId1" Type="http://schemas.openxmlformats.org/officeDocument/2006/relationships/printerSettings" Target="../printerSettings/printerSettings5.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37" Type="http://schemas.openxmlformats.org/officeDocument/2006/relationships/ctrlProp" Target="../ctrlProps/ctrlProp64.xml"/><Relationship Id="rId40" Type="http://schemas.openxmlformats.org/officeDocument/2006/relationships/ctrlProp" Target="../ctrlProps/ctrlProp67.xml"/><Relationship Id="rId45" Type="http://schemas.openxmlformats.org/officeDocument/2006/relationships/ctrlProp" Target="../ctrlProps/ctrlProp72.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4" Type="http://schemas.openxmlformats.org/officeDocument/2006/relationships/ctrlProp" Target="../ctrlProps/ctrlProp71.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trlProp" Target="../ctrlProps/ctrlProp62.xml"/><Relationship Id="rId43" Type="http://schemas.openxmlformats.org/officeDocument/2006/relationships/ctrlProp" Target="../ctrlProps/ctrlProp70.xml"/><Relationship Id="rId48" Type="http://schemas.openxmlformats.org/officeDocument/2006/relationships/ctrlProp" Target="../ctrlProps/ctrlProp7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erkeleyanalytical.com/sites/default/files/Berkeley-Analytical-Services-Agreeme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3"/>
  </sheetPr>
  <dimension ref="A1:A14"/>
  <sheetViews>
    <sheetView showGridLines="0" tabSelected="1" workbookViewId="0">
      <selection activeCell="A2" sqref="A2"/>
    </sheetView>
  </sheetViews>
  <sheetFormatPr defaultRowHeight="12.75" x14ac:dyDescent="0.2"/>
  <cols>
    <col min="1" max="1" width="137.42578125" customWidth="1"/>
  </cols>
  <sheetData>
    <row r="1" spans="1:1" ht="59.25" customHeight="1" x14ac:dyDescent="0.2">
      <c r="A1" s="13"/>
    </row>
    <row r="2" spans="1:1" s="20" customFormat="1" ht="21" customHeight="1" x14ac:dyDescent="0.2">
      <c r="A2" s="74" t="s">
        <v>167</v>
      </c>
    </row>
    <row r="3" spans="1:1" ht="43.5" customHeight="1" x14ac:dyDescent="0.2">
      <c r="A3" s="52" t="s">
        <v>132</v>
      </c>
    </row>
    <row r="4" spans="1:1" ht="18" customHeight="1" x14ac:dyDescent="0.2">
      <c r="A4" s="76" t="s">
        <v>128</v>
      </c>
    </row>
    <row r="5" spans="1:1" ht="18" customHeight="1" x14ac:dyDescent="0.2">
      <c r="A5" s="77" t="s">
        <v>129</v>
      </c>
    </row>
    <row r="6" spans="1:1" ht="18" customHeight="1" x14ac:dyDescent="0.25">
      <c r="A6" s="78" t="s">
        <v>130</v>
      </c>
    </row>
    <row r="7" spans="1:1" ht="18" customHeight="1" x14ac:dyDescent="0.25">
      <c r="A7" s="79" t="s">
        <v>131</v>
      </c>
    </row>
    <row r="8" spans="1:1" s="53" customFormat="1" ht="39.75" customHeight="1" x14ac:dyDescent="0.2">
      <c r="A8" s="75" t="s">
        <v>127</v>
      </c>
    </row>
    <row r="9" spans="1:1" ht="21" customHeight="1" x14ac:dyDescent="0.2">
      <c r="A9" s="75" t="s">
        <v>153</v>
      </c>
    </row>
    <row r="10" spans="1:1" ht="44.25" customHeight="1" x14ac:dyDescent="0.2">
      <c r="A10" s="80" t="s">
        <v>133</v>
      </c>
    </row>
    <row r="11" spans="1:1" ht="72" customHeight="1" x14ac:dyDescent="0.2">
      <c r="A11" s="69" t="s">
        <v>125</v>
      </c>
    </row>
    <row r="12" spans="1:1" x14ac:dyDescent="0.2">
      <c r="A12" s="70" t="s">
        <v>143</v>
      </c>
    </row>
    <row r="13" spans="1:1" s="72" customFormat="1" ht="17.25" customHeight="1" x14ac:dyDescent="0.2">
      <c r="A13" s="94" t="s">
        <v>166</v>
      </c>
    </row>
    <row r="14" spans="1:1" s="29" customFormat="1" ht="17.25" customHeight="1" x14ac:dyDescent="0.2">
      <c r="A14" s="71"/>
    </row>
  </sheetData>
  <sheetProtection algorithmName="SHA-512" hashValue="3Szdf2PkC+QJSLcUkgnKjLtEQAArf5XurvpTQ0/kQsx1XDQAPIZ7Ek/U2WozSZkvhk9tj8CiyMfLRemHlg2eTQ==" saltValue="ZE9YJXh36B71rjRjSrEyfg==" spinCount="100000" sheet="1" objects="1" scenarios="1"/>
  <phoneticPr fontId="2" type="noConversion"/>
  <hyperlinks>
    <hyperlink ref="A13" r:id="rId1" xr:uid="{00000000-0004-0000-0000-000000000000}"/>
  </hyperlinks>
  <pageMargins left="0.46" right="0.49" top="0.55000000000000004" bottom="0.82" header="0.31" footer="0.5"/>
  <pageSetup orientation="landscape" horizontalDpi="1200" verticalDpi="12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G46"/>
  <sheetViews>
    <sheetView showGridLines="0" workbookViewId="0">
      <selection activeCell="A8" sqref="A8:B8"/>
    </sheetView>
  </sheetViews>
  <sheetFormatPr defaultRowHeight="12.75" x14ac:dyDescent="0.2"/>
  <cols>
    <col min="1" max="1" width="40.28515625" customWidth="1"/>
    <col min="2" max="2" width="39" customWidth="1"/>
    <col min="3" max="3" width="3.5703125" customWidth="1"/>
    <col min="4" max="4" width="5" customWidth="1"/>
    <col min="5" max="5" width="38.140625" customWidth="1"/>
    <col min="6" max="6" width="17.85546875" customWidth="1"/>
    <col min="7" max="7" width="31.140625" customWidth="1"/>
  </cols>
  <sheetData>
    <row r="1" spans="1:7" ht="17.100000000000001" customHeight="1" x14ac:dyDescent="0.2">
      <c r="A1" s="209"/>
      <c r="B1" s="210"/>
      <c r="C1" s="196"/>
      <c r="D1" s="116" t="s">
        <v>87</v>
      </c>
      <c r="E1" s="116"/>
      <c r="F1" s="116"/>
      <c r="G1" s="116"/>
    </row>
    <row r="2" spans="1:7" ht="17.100000000000001" customHeight="1" x14ac:dyDescent="0.2">
      <c r="A2" s="211"/>
      <c r="B2" s="212"/>
      <c r="C2" s="196"/>
      <c r="D2" s="117" t="s">
        <v>43</v>
      </c>
      <c r="E2" s="118"/>
      <c r="F2" s="118"/>
      <c r="G2" s="119"/>
    </row>
    <row r="3" spans="1:7" ht="17.100000000000001" customHeight="1" x14ac:dyDescent="0.2">
      <c r="A3" s="204" t="s">
        <v>175</v>
      </c>
      <c r="B3" s="205"/>
      <c r="C3" s="196"/>
      <c r="D3" s="120" t="s">
        <v>154</v>
      </c>
      <c r="E3" s="121"/>
      <c r="F3" s="121"/>
      <c r="G3" s="122"/>
    </row>
    <row r="4" spans="1:7" ht="17.100000000000001" customHeight="1" x14ac:dyDescent="0.2">
      <c r="A4" s="206"/>
      <c r="B4" s="205"/>
      <c r="C4" s="196"/>
      <c r="D4" s="123" t="s">
        <v>44</v>
      </c>
      <c r="E4" s="124"/>
      <c r="F4" s="124"/>
      <c r="G4" s="125"/>
    </row>
    <row r="5" spans="1:7" ht="17.100000000000001" customHeight="1" x14ac:dyDescent="0.2">
      <c r="A5" s="206"/>
      <c r="B5" s="205"/>
      <c r="C5" s="196"/>
      <c r="D5" s="214" t="s">
        <v>45</v>
      </c>
      <c r="E5" s="215"/>
      <c r="F5" s="130"/>
      <c r="G5" s="131"/>
    </row>
    <row r="6" spans="1:7" ht="17.100000000000001" customHeight="1" x14ac:dyDescent="0.2">
      <c r="A6" s="207"/>
      <c r="B6" s="208"/>
      <c r="C6" s="196"/>
      <c r="D6" s="214" t="s">
        <v>46</v>
      </c>
      <c r="E6" s="215"/>
      <c r="F6" s="130"/>
      <c r="G6" s="131"/>
    </row>
    <row r="7" spans="1:7" ht="17.100000000000001" customHeight="1" x14ac:dyDescent="0.25">
      <c r="A7" s="132" t="s">
        <v>151</v>
      </c>
      <c r="B7" s="133"/>
      <c r="C7" s="196"/>
      <c r="D7" s="126" t="s">
        <v>106</v>
      </c>
      <c r="E7" s="127"/>
      <c r="F7" s="128"/>
      <c r="G7" s="129"/>
    </row>
    <row r="8" spans="1:7" ht="17.100000000000001" customHeight="1" x14ac:dyDescent="0.2">
      <c r="A8" s="134" t="s">
        <v>47</v>
      </c>
      <c r="B8" s="135"/>
      <c r="C8" s="196"/>
      <c r="D8" s="136" t="s">
        <v>150</v>
      </c>
      <c r="E8" s="104"/>
      <c r="F8" s="103" t="str">
        <f>IF(ISNA(VLOOKUP(TRUE,test_method,3,FALSE)),"",VLOOKUP(TRUE,test_method,3,FALSE))</f>
        <v/>
      </c>
      <c r="G8" s="103"/>
    </row>
    <row r="9" spans="1:7" ht="17.100000000000001" customHeight="1" x14ac:dyDescent="0.2">
      <c r="A9" s="134" t="s">
        <v>48</v>
      </c>
      <c r="B9" s="135"/>
      <c r="C9" s="196"/>
      <c r="D9" s="104" t="s">
        <v>100</v>
      </c>
      <c r="E9" s="104"/>
      <c r="F9" s="103" t="str">
        <f>IF(ISNA(VLOOKUP(TRUE,test_model,3,FALSE)),"",VLOOKUP(TRUE,test_model,3,FALSE))</f>
        <v/>
      </c>
      <c r="G9" s="103"/>
    </row>
    <row r="10" spans="1:7" ht="17.100000000000001" customHeight="1" x14ac:dyDescent="0.2">
      <c r="A10" s="134" t="s">
        <v>49</v>
      </c>
      <c r="B10" s="135"/>
      <c r="C10" s="196"/>
      <c r="D10" s="104" t="s">
        <v>103</v>
      </c>
      <c r="E10" s="104"/>
      <c r="F10" s="103" t="str">
        <f>IF(ISNA(VLOOKUP(TRUE,test_schedule,3,FALSE)),"",VLOOKUP(TRUE,test_schedule,3,FALSE))</f>
        <v/>
      </c>
      <c r="G10" s="103"/>
    </row>
    <row r="11" spans="1:7" ht="17.100000000000001" customHeight="1" x14ac:dyDescent="0.2">
      <c r="A11" s="134" t="s">
        <v>50</v>
      </c>
      <c r="B11" s="135"/>
      <c r="C11" s="196"/>
      <c r="D11" s="136" t="s">
        <v>159</v>
      </c>
      <c r="E11" s="104"/>
      <c r="F11" s="103" t="str">
        <f>IF(ISNA(VLOOKUP(TRUE,test_voc,3,FALSE)),"",VLOOKUP(TRUE,test_voc,3,FALSE))</f>
        <v/>
      </c>
      <c r="G11" s="103"/>
    </row>
    <row r="12" spans="1:7" ht="17.100000000000001" customHeight="1" x14ac:dyDescent="0.2">
      <c r="A12" s="134" t="s">
        <v>51</v>
      </c>
      <c r="B12" s="137"/>
      <c r="C12" s="196"/>
      <c r="D12" s="104" t="s">
        <v>88</v>
      </c>
      <c r="E12" s="104"/>
      <c r="F12" s="103" t="str">
        <f>IF(ISNA(VLOOKUP(TRUE,carb_schedule,3,FALSE)),"",VLOOKUP(TRUE,carb_schedule,3,FALSE))</f>
        <v/>
      </c>
      <c r="G12" s="103"/>
    </row>
    <row r="13" spans="1:7" ht="17.100000000000001" customHeight="1" x14ac:dyDescent="0.2">
      <c r="A13" s="134" t="s">
        <v>52</v>
      </c>
      <c r="B13" s="137"/>
      <c r="C13" s="196"/>
      <c r="D13" s="104" t="s">
        <v>89</v>
      </c>
      <c r="E13" s="104"/>
      <c r="F13" s="113" t="str">
        <f>BldgProdWorksheet!C32&amp;BldgProdWorksheet!C33&amp;BldgProdWorksheet!C34&amp;BldgProdWorksheet!C35&amp;BldgProdWorksheet!C36&amp;BldgProdWorksheet!C37&amp;BldgProdWorksheet!C38&amp;BldgProdWorksheet!C39</f>
        <v/>
      </c>
      <c r="G13" s="113"/>
    </row>
    <row r="14" spans="1:7" ht="17.100000000000001" customHeight="1" x14ac:dyDescent="0.2">
      <c r="A14" s="138" t="s">
        <v>181</v>
      </c>
      <c r="B14" s="135"/>
      <c r="C14" s="196"/>
      <c r="D14" s="108" t="s">
        <v>90</v>
      </c>
      <c r="E14" s="109"/>
      <c r="F14" s="109"/>
      <c r="G14" s="109"/>
    </row>
    <row r="15" spans="1:7" ht="17.100000000000001" customHeight="1" x14ac:dyDescent="0.2">
      <c r="A15" s="27" t="s">
        <v>53</v>
      </c>
      <c r="B15" s="28"/>
      <c r="C15" s="196"/>
      <c r="D15" s="110" t="s">
        <v>91</v>
      </c>
      <c r="E15" s="110"/>
      <c r="F15" s="49" t="str">
        <f>IF(BldgProdWorksheet!A3=TRUE,VLOOKUP(TRUE,test_model,5,FALSE),IF(BldgProdWorksheet!A4=TRUE,VLOOKUP(TRUE,test_voc,5,FALSE),IF(BldgProdWorksheet!A5=TRUE,VLOOKUP(TRUE,carb_schedule,5,FALSE),"")))</f>
        <v/>
      </c>
      <c r="G15" s="114"/>
    </row>
    <row r="16" spans="1:7" ht="17.100000000000001" customHeight="1" x14ac:dyDescent="0.2">
      <c r="A16" s="203"/>
      <c r="B16" s="203"/>
      <c r="C16" s="196"/>
      <c r="D16" s="111" t="s">
        <v>92</v>
      </c>
      <c r="E16" s="112"/>
      <c r="F16" s="49"/>
      <c r="G16" s="115"/>
    </row>
    <row r="17" spans="1:7" s="20" customFormat="1" ht="17.100000000000001" customHeight="1" x14ac:dyDescent="0.2">
      <c r="A17" s="142" t="s">
        <v>54</v>
      </c>
      <c r="B17" s="143"/>
      <c r="C17" s="196"/>
      <c r="D17" s="105" t="s">
        <v>107</v>
      </c>
      <c r="E17" s="106"/>
      <c r="F17" s="107"/>
      <c r="G17" s="107"/>
    </row>
    <row r="18" spans="1:7" ht="17.100000000000001" customHeight="1" x14ac:dyDescent="0.2">
      <c r="A18" s="134" t="s">
        <v>47</v>
      </c>
      <c r="B18" s="137"/>
      <c r="C18" s="196"/>
      <c r="D18" s="144" t="str">
        <f>IF(BldgProdWorksheet!A43="","",BldgProdWorksheet!A43)</f>
        <v/>
      </c>
      <c r="E18" s="145"/>
      <c r="F18" s="145"/>
      <c r="G18" s="146"/>
    </row>
    <row r="19" spans="1:7" ht="17.100000000000001" customHeight="1" x14ac:dyDescent="0.2">
      <c r="A19" s="134" t="s">
        <v>55</v>
      </c>
      <c r="B19" s="137"/>
      <c r="C19" s="196"/>
      <c r="D19" s="147"/>
      <c r="E19" s="148"/>
      <c r="F19" s="148"/>
      <c r="G19" s="149"/>
    </row>
    <row r="20" spans="1:7" ht="17.100000000000001" customHeight="1" x14ac:dyDescent="0.2">
      <c r="A20" s="134" t="s">
        <v>56</v>
      </c>
      <c r="B20" s="135"/>
      <c r="C20" s="196"/>
      <c r="D20" s="147"/>
      <c r="E20" s="148"/>
      <c r="F20" s="148"/>
      <c r="G20" s="149"/>
    </row>
    <row r="21" spans="1:7" ht="17.100000000000001" customHeight="1" x14ac:dyDescent="0.2">
      <c r="A21" s="138" t="s">
        <v>183</v>
      </c>
      <c r="B21" s="135"/>
      <c r="C21" s="196"/>
      <c r="D21" s="147"/>
      <c r="E21" s="148"/>
      <c r="F21" s="148"/>
      <c r="G21" s="149"/>
    </row>
    <row r="22" spans="1:7" ht="17.100000000000001" customHeight="1" x14ac:dyDescent="0.2">
      <c r="A22" s="153"/>
      <c r="B22" s="153"/>
      <c r="C22" s="196"/>
      <c r="D22" s="150"/>
      <c r="E22" s="151"/>
      <c r="F22" s="151"/>
      <c r="G22" s="152"/>
    </row>
    <row r="23" spans="1:7" ht="17.100000000000001" customHeight="1" x14ac:dyDescent="0.25">
      <c r="A23" s="126" t="s">
        <v>57</v>
      </c>
      <c r="B23" s="219"/>
      <c r="C23" s="196"/>
      <c r="D23" s="141"/>
      <c r="E23" s="141"/>
      <c r="F23" s="141"/>
      <c r="G23" s="141"/>
    </row>
    <row r="24" spans="1:7" ht="17.100000000000001" customHeight="1" x14ac:dyDescent="0.25">
      <c r="A24" s="220" t="s">
        <v>58</v>
      </c>
      <c r="B24" s="221"/>
      <c r="C24" s="196"/>
      <c r="D24" s="166" t="s">
        <v>59</v>
      </c>
      <c r="E24" s="222"/>
      <c r="F24" s="222"/>
      <c r="G24" s="156"/>
    </row>
    <row r="25" spans="1:7" ht="17.100000000000001" customHeight="1" x14ac:dyDescent="0.2">
      <c r="A25" s="139" t="s">
        <v>170</v>
      </c>
      <c r="B25" s="140"/>
      <c r="C25" s="196"/>
      <c r="D25" s="174" t="s">
        <v>60</v>
      </c>
      <c r="E25" s="175"/>
      <c r="F25" s="176"/>
      <c r="G25" s="37"/>
    </row>
    <row r="26" spans="1:7" ht="17.100000000000001" customHeight="1" x14ac:dyDescent="0.2">
      <c r="A26" s="216" t="s">
        <v>61</v>
      </c>
      <c r="B26" s="217"/>
      <c r="C26" s="196"/>
      <c r="D26" s="177" t="s">
        <v>108</v>
      </c>
      <c r="E26" s="178"/>
      <c r="F26" s="178"/>
      <c r="G26" s="179"/>
    </row>
    <row r="27" spans="1:7" ht="17.100000000000001" customHeight="1" x14ac:dyDescent="0.2">
      <c r="A27" s="168" t="s">
        <v>62</v>
      </c>
      <c r="B27" s="169"/>
      <c r="C27" s="196"/>
      <c r="D27" s="180"/>
      <c r="E27" s="181"/>
      <c r="F27" s="181"/>
      <c r="G27" s="182"/>
    </row>
    <row r="28" spans="1:7" ht="17.100000000000001" customHeight="1" x14ac:dyDescent="0.2">
      <c r="A28" s="164" t="s">
        <v>63</v>
      </c>
      <c r="B28" s="218"/>
      <c r="C28" s="196"/>
      <c r="D28" s="180"/>
      <c r="E28" s="181"/>
      <c r="F28" s="181"/>
      <c r="G28" s="182"/>
    </row>
    <row r="29" spans="1:7" ht="17.100000000000001" customHeight="1" x14ac:dyDescent="0.2">
      <c r="A29" s="164" t="s">
        <v>64</v>
      </c>
      <c r="B29" s="165"/>
      <c r="C29" s="196"/>
      <c r="D29" s="183"/>
      <c r="E29" s="184"/>
      <c r="F29" s="184"/>
      <c r="G29" s="185"/>
    </row>
    <row r="30" spans="1:7" ht="17.100000000000001" customHeight="1" x14ac:dyDescent="0.25">
      <c r="A30" s="164" t="s">
        <v>65</v>
      </c>
      <c r="B30" s="165"/>
      <c r="C30" s="196"/>
      <c r="D30" s="166" t="s">
        <v>66</v>
      </c>
      <c r="E30" s="167"/>
      <c r="F30" s="167"/>
      <c r="G30" s="156"/>
    </row>
    <row r="31" spans="1:7" ht="17.100000000000001" customHeight="1" x14ac:dyDescent="0.2">
      <c r="A31" s="168" t="s">
        <v>67</v>
      </c>
      <c r="B31" s="169"/>
      <c r="C31" s="196"/>
      <c r="D31" s="170" t="s">
        <v>185</v>
      </c>
      <c r="E31" s="162"/>
      <c r="F31" s="162"/>
      <c r="G31" s="163"/>
    </row>
    <row r="32" spans="1:7" ht="17.100000000000001" customHeight="1" x14ac:dyDescent="0.2">
      <c r="A32" s="168" t="s">
        <v>69</v>
      </c>
      <c r="B32" s="169"/>
      <c r="C32" s="196"/>
      <c r="D32" s="161" t="s">
        <v>70</v>
      </c>
      <c r="E32" s="162"/>
      <c r="F32" s="162"/>
      <c r="G32" s="163"/>
    </row>
    <row r="33" spans="1:7" ht="17.100000000000001" customHeight="1" x14ac:dyDescent="0.2">
      <c r="A33" s="31" t="s">
        <v>71</v>
      </c>
      <c r="B33" s="32" t="s">
        <v>72</v>
      </c>
      <c r="C33" s="196"/>
      <c r="D33" s="161" t="s">
        <v>68</v>
      </c>
      <c r="E33" s="162"/>
      <c r="F33" s="162"/>
      <c r="G33" s="163"/>
    </row>
    <row r="34" spans="1:7" ht="17.100000000000001" customHeight="1" x14ac:dyDescent="0.2">
      <c r="A34" s="164" t="s">
        <v>73</v>
      </c>
      <c r="B34" s="165"/>
      <c r="C34" s="196"/>
      <c r="D34" s="161" t="s">
        <v>70</v>
      </c>
      <c r="E34" s="162"/>
      <c r="F34" s="162"/>
      <c r="G34" s="163"/>
    </row>
    <row r="35" spans="1:7" ht="17.100000000000001" customHeight="1" x14ac:dyDescent="0.2">
      <c r="A35" s="134" t="s">
        <v>74</v>
      </c>
      <c r="B35" s="137"/>
      <c r="C35" s="196"/>
      <c r="D35" s="213"/>
      <c r="E35" s="213"/>
      <c r="F35" s="213"/>
      <c r="G35" s="213"/>
    </row>
    <row r="36" spans="1:7" ht="17.100000000000001" customHeight="1" x14ac:dyDescent="0.25">
      <c r="A36" s="134" t="s">
        <v>75</v>
      </c>
      <c r="B36" s="135"/>
      <c r="C36" s="196"/>
      <c r="D36" s="154" t="s">
        <v>22</v>
      </c>
      <c r="E36" s="155"/>
      <c r="F36" s="155"/>
      <c r="G36" s="156"/>
    </row>
    <row r="37" spans="1:7" ht="17.100000000000001" customHeight="1" x14ac:dyDescent="0.25">
      <c r="A37" s="126" t="s">
        <v>76</v>
      </c>
      <c r="B37" s="157"/>
      <c r="C37" s="196"/>
      <c r="D37" s="158" t="s">
        <v>77</v>
      </c>
      <c r="E37" s="159"/>
      <c r="F37" s="159"/>
      <c r="G37" s="160"/>
    </row>
    <row r="38" spans="1:7" ht="17.100000000000001" customHeight="1" x14ac:dyDescent="0.2">
      <c r="A38" s="134" t="s">
        <v>78</v>
      </c>
      <c r="B38" s="135"/>
      <c r="C38" s="196"/>
      <c r="D38" s="158" t="s">
        <v>79</v>
      </c>
      <c r="E38" s="159"/>
      <c r="F38" s="159"/>
      <c r="G38" s="160"/>
    </row>
    <row r="39" spans="1:7" ht="17.100000000000001" customHeight="1" x14ac:dyDescent="0.2">
      <c r="A39" s="134" t="s">
        <v>80</v>
      </c>
      <c r="B39" s="135"/>
      <c r="C39" s="196"/>
      <c r="D39" s="197" t="s">
        <v>81</v>
      </c>
      <c r="E39" s="198"/>
      <c r="F39" s="198"/>
      <c r="G39" s="199"/>
    </row>
    <row r="40" spans="1:7" ht="17.100000000000001" customHeight="1" x14ac:dyDescent="0.2">
      <c r="A40" s="134" t="s">
        <v>82</v>
      </c>
      <c r="B40" s="135"/>
      <c r="C40" s="196"/>
      <c r="D40" s="200"/>
      <c r="E40" s="201"/>
      <c r="F40" s="201"/>
      <c r="G40" s="202"/>
    </row>
    <row r="41" spans="1:7" ht="17.100000000000001" customHeight="1" x14ac:dyDescent="0.2">
      <c r="A41" s="194"/>
      <c r="B41" s="194"/>
      <c r="C41" s="196"/>
      <c r="D41" s="195" t="s">
        <v>152</v>
      </c>
      <c r="E41" s="195"/>
      <c r="F41" s="195"/>
      <c r="G41" s="195"/>
    </row>
    <row r="42" spans="1:7" ht="17.100000000000001" customHeight="1" x14ac:dyDescent="0.25">
      <c r="A42" s="186" t="s">
        <v>83</v>
      </c>
      <c r="B42" s="187"/>
      <c r="C42" s="187"/>
      <c r="D42" s="187"/>
      <c r="E42" s="187"/>
      <c r="F42" s="187"/>
      <c r="G42" s="187"/>
    </row>
    <row r="43" spans="1:7" ht="17.100000000000001" customHeight="1" x14ac:dyDescent="0.2">
      <c r="A43" s="33" t="s">
        <v>84</v>
      </c>
      <c r="B43" s="33" t="s">
        <v>85</v>
      </c>
      <c r="C43" s="188" t="s">
        <v>158</v>
      </c>
      <c r="D43" s="189"/>
      <c r="E43" s="190"/>
      <c r="F43" s="89" t="s">
        <v>157</v>
      </c>
      <c r="G43" s="87" t="s">
        <v>86</v>
      </c>
    </row>
    <row r="44" spans="1:7" ht="17.100000000000001" customHeight="1" x14ac:dyDescent="0.2">
      <c r="A44" s="34"/>
      <c r="B44" s="35"/>
      <c r="C44" s="191"/>
      <c r="D44" s="192"/>
      <c r="E44" s="193"/>
      <c r="F44" s="90"/>
      <c r="G44" s="88"/>
    </row>
    <row r="45" spans="1:7" ht="17.100000000000001" customHeight="1" x14ac:dyDescent="0.2">
      <c r="A45" s="35"/>
      <c r="B45" s="91"/>
      <c r="C45" s="171"/>
      <c r="D45" s="172"/>
      <c r="E45" s="173"/>
      <c r="F45" s="93"/>
      <c r="G45" s="92"/>
    </row>
    <row r="46" spans="1:7" ht="14.25" x14ac:dyDescent="0.2">
      <c r="A46" s="100" t="s">
        <v>182</v>
      </c>
      <c r="B46" s="36"/>
      <c r="C46" s="30"/>
      <c r="D46" s="30"/>
      <c r="E46" s="30"/>
      <c r="F46" s="30"/>
      <c r="G46" s="102" t="s">
        <v>187</v>
      </c>
    </row>
  </sheetData>
  <sheetProtection algorithmName="SHA-512" hashValue="Y4VD9dFQpODiUVhgreeFcZ3JO5AYVd/FO9iVFTOtsA3oO6lObsuTT3QGDXdxDtb4ub4ZYbNc1a9mNSCEoBjy6Q==" saltValue="VDykXC2+juKGvdW+TxX+2g==" spinCount="100000" sheet="1" selectLockedCells="1"/>
  <mergeCells count="82">
    <mergeCell ref="A16:B16"/>
    <mergeCell ref="A3:B6"/>
    <mergeCell ref="A1:B2"/>
    <mergeCell ref="D35:G35"/>
    <mergeCell ref="D5:E5"/>
    <mergeCell ref="D6:E6"/>
    <mergeCell ref="A32:B32"/>
    <mergeCell ref="D32:G32"/>
    <mergeCell ref="D33:G33"/>
    <mergeCell ref="A34:B34"/>
    <mergeCell ref="A26:B26"/>
    <mergeCell ref="A27:B27"/>
    <mergeCell ref="A28:B28"/>
    <mergeCell ref="A23:B23"/>
    <mergeCell ref="A24:B24"/>
    <mergeCell ref="D24:G24"/>
    <mergeCell ref="C45:E45"/>
    <mergeCell ref="D25:F25"/>
    <mergeCell ref="D26:G29"/>
    <mergeCell ref="A42:G42"/>
    <mergeCell ref="C43:E43"/>
    <mergeCell ref="C44:E44"/>
    <mergeCell ref="A38:B38"/>
    <mergeCell ref="A41:B41"/>
    <mergeCell ref="D41:G41"/>
    <mergeCell ref="C1:C41"/>
    <mergeCell ref="D38:G38"/>
    <mergeCell ref="A39:B39"/>
    <mergeCell ref="D39:G40"/>
    <mergeCell ref="A40:B40"/>
    <mergeCell ref="A35:B35"/>
    <mergeCell ref="A36:B36"/>
    <mergeCell ref="D36:G36"/>
    <mergeCell ref="A37:B37"/>
    <mergeCell ref="D37:G37"/>
    <mergeCell ref="D34:G34"/>
    <mergeCell ref="A29:B29"/>
    <mergeCell ref="A30:B30"/>
    <mergeCell ref="D30:G30"/>
    <mergeCell ref="A31:B31"/>
    <mergeCell ref="D31:G31"/>
    <mergeCell ref="A25:B25"/>
    <mergeCell ref="D23:G23"/>
    <mergeCell ref="A17:B17"/>
    <mergeCell ref="A18:B18"/>
    <mergeCell ref="A19:B19"/>
    <mergeCell ref="A20:B20"/>
    <mergeCell ref="A21:B21"/>
    <mergeCell ref="D18:G22"/>
    <mergeCell ref="A22:B22"/>
    <mergeCell ref="A13:B13"/>
    <mergeCell ref="A14:B14"/>
    <mergeCell ref="A11:B11"/>
    <mergeCell ref="A12:B12"/>
    <mergeCell ref="A10:B10"/>
    <mergeCell ref="A7:B7"/>
    <mergeCell ref="A8:B8"/>
    <mergeCell ref="D11:E11"/>
    <mergeCell ref="F11:G11"/>
    <mergeCell ref="F8:G8"/>
    <mergeCell ref="F9:G9"/>
    <mergeCell ref="F10:G10"/>
    <mergeCell ref="A9:B9"/>
    <mergeCell ref="D8:E8"/>
    <mergeCell ref="D9:E9"/>
    <mergeCell ref="D10:E10"/>
    <mergeCell ref="D1:G1"/>
    <mergeCell ref="D2:G2"/>
    <mergeCell ref="D3:G3"/>
    <mergeCell ref="D4:G4"/>
    <mergeCell ref="D7:G7"/>
    <mergeCell ref="F5:G5"/>
    <mergeCell ref="F6:G6"/>
    <mergeCell ref="F12:G12"/>
    <mergeCell ref="D12:E12"/>
    <mergeCell ref="D13:E13"/>
    <mergeCell ref="D17:G17"/>
    <mergeCell ref="D14:G14"/>
    <mergeCell ref="D15:E15"/>
    <mergeCell ref="D16:E16"/>
    <mergeCell ref="F13:G13"/>
    <mergeCell ref="G15:G16"/>
  </mergeCells>
  <phoneticPr fontId="2" type="noConversion"/>
  <pageMargins left="0.5" right="0.5" top="0.5" bottom="0.5" header="0.3" footer="0.25"/>
  <pageSetup scale="7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G47"/>
  <sheetViews>
    <sheetView showGridLines="0" zoomScale="130" zoomScaleNormal="130" workbookViewId="0">
      <selection sqref="A1:D1"/>
    </sheetView>
  </sheetViews>
  <sheetFormatPr defaultColWidth="9.140625" defaultRowHeight="12.75" x14ac:dyDescent="0.2"/>
  <cols>
    <col min="1" max="1" width="4.5703125" style="1" customWidth="1"/>
    <col min="2" max="2" width="89.5703125" style="15" customWidth="1"/>
    <col min="3" max="3" width="7.7109375" style="19" customWidth="1"/>
    <col min="4" max="4" width="7.7109375" style="26" customWidth="1"/>
    <col min="5" max="5" width="9.140625" style="19"/>
    <col min="6" max="16384" width="9.140625" style="15"/>
  </cols>
  <sheetData>
    <row r="1" spans="1:7" x14ac:dyDescent="0.2">
      <c r="A1" s="233" t="s">
        <v>134</v>
      </c>
      <c r="B1" s="233"/>
      <c r="C1" s="233"/>
      <c r="D1" s="233"/>
    </row>
    <row r="2" spans="1:7" ht="14.25" customHeight="1" x14ac:dyDescent="0.2">
      <c r="A2" s="232" t="s">
        <v>20</v>
      </c>
      <c r="B2" s="232"/>
      <c r="C2" s="17"/>
      <c r="D2" s="25"/>
    </row>
    <row r="3" spans="1:7" ht="27" customHeight="1" x14ac:dyDescent="0.2">
      <c r="A3" s="1" t="b">
        <v>0</v>
      </c>
      <c r="B3" s="96" t="s">
        <v>180</v>
      </c>
      <c r="C3" s="18" t="str">
        <f>IF(A3=TRUE,IF(OR(A4,A5,A6)=FALSE,"CDPH Std. Method V1.2","ERROR"),"")</f>
        <v/>
      </c>
      <c r="D3" s="38" t="str">
        <f>IF(A3=TRUE,IF(OR(A4,A5,A6)=FALSE,"","ERROR"),"")</f>
        <v/>
      </c>
    </row>
    <row r="4" spans="1:7" ht="14.1" customHeight="1" x14ac:dyDescent="0.2">
      <c r="A4" s="1" t="b">
        <v>0</v>
      </c>
      <c r="B4" s="10" t="s">
        <v>149</v>
      </c>
      <c r="C4" s="39" t="str">
        <f>IF(A4=TRUE,IF(OR(A3,A5,A6)=FALSE,"ASTM D5116, Screening","ERROR"),"")</f>
        <v/>
      </c>
      <c r="D4" s="38" t="str">
        <f>IF(A4=TRUE,IF(OR(A3,A5,A6)=FALSE,"","ERROR"),"")</f>
        <v/>
      </c>
      <c r="G4" s="1"/>
    </row>
    <row r="5" spans="1:7" ht="14.1" customHeight="1" x14ac:dyDescent="0.2">
      <c r="A5" s="7" t="b">
        <v>0</v>
      </c>
      <c r="B5" s="10" t="s">
        <v>173</v>
      </c>
      <c r="C5" s="17" t="str">
        <f>IF(A5=TRUE,IF(OR(A3,A4,A6)=FALSE,"CARB ATCM","ERROR"),"")</f>
        <v/>
      </c>
      <c r="D5" s="38" t="str">
        <f>IF(A5=TRUE,IF(OR(A3,A4,A6)=FALSE,"","ERROR"),"")</f>
        <v/>
      </c>
    </row>
    <row r="6" spans="1:7" ht="13.5" customHeight="1" x14ac:dyDescent="0.2">
      <c r="A6" s="1" t="b">
        <v>0</v>
      </c>
      <c r="B6" s="10" t="s">
        <v>136</v>
      </c>
      <c r="C6" s="17" t="str">
        <f>IF(A6=TRUE,IF(OR(A3,A4,A5)=FALSE,"OTHER","ERROR"),"")</f>
        <v/>
      </c>
      <c r="D6" s="38" t="str">
        <f>IF(A6=TRUE,IF(OR(A3,A4,A5)=FALSE,"","ERROR"),"")</f>
        <v/>
      </c>
    </row>
    <row r="7" spans="1:7" ht="12.75" customHeight="1" x14ac:dyDescent="0.2">
      <c r="A7" s="233" t="s">
        <v>135</v>
      </c>
      <c r="B7" s="233"/>
      <c r="C7" s="233"/>
      <c r="D7" s="233"/>
    </row>
    <row r="8" spans="1:7" ht="12.95" customHeight="1" x14ac:dyDescent="0.2">
      <c r="A8" s="62" t="s">
        <v>0</v>
      </c>
      <c r="B8" s="83" t="s">
        <v>21</v>
      </c>
      <c r="C8" s="17"/>
      <c r="D8" s="25"/>
    </row>
    <row r="9" spans="1:7" ht="14.1" customHeight="1" x14ac:dyDescent="0.2">
      <c r="A9" s="1" t="b">
        <v>0</v>
      </c>
      <c r="B9" s="10" t="s">
        <v>1</v>
      </c>
      <c r="C9" s="17" t="str">
        <f>IF(A3=TRUE,IF(A9=TRUE,IF(OR(A10,A11,A12,A13,A14,A15)=FALSE,"Office &amp; Classroom","ERROR"),""),"N/A")</f>
        <v>N/A</v>
      </c>
      <c r="D9" s="38" t="str">
        <f>IF(A3=TRUE,IF(A9=TRUE,IF(OR(A10,A11,A12,A13,A14,A15)=FALSE,"","ERROR"),""),IF(OR(A4,A5,A6)=TRUE,IF(A9=TRUE,"N/A",""),""))</f>
        <v/>
      </c>
      <c r="E9" s="19" t="str">
        <f>IF(AND($A$3,A9)=TRUE,IF(D9="ERROR","N/A","RPT66"),"")</f>
        <v/>
      </c>
    </row>
    <row r="10" spans="1:7" ht="14.1" customHeight="1" x14ac:dyDescent="0.2">
      <c r="A10" s="1" t="b">
        <v>0</v>
      </c>
      <c r="B10" s="10" t="s">
        <v>2</v>
      </c>
      <c r="C10" s="17" t="str">
        <f>IF(A3=TRUE,IF(A10=TRUE,IF(OR(A9,A11,A12,A13,A14,A15)=FALSE,"Classroom","ERROR"),""),"N/A")</f>
        <v>N/A</v>
      </c>
      <c r="D10" s="38" t="str">
        <f>IF(A3=TRUE,IF(A10=TRUE,IF(OR(A9,A11,A12,A13,A14,A15)=FALSE,"","ERROR"),""),IF(OR(A4,A5,A6)=TRUE,IF(A10=TRUE,"N/A",""),""))</f>
        <v/>
      </c>
      <c r="E10" s="19" t="str">
        <f>IF(AND($A$3,A10)=TRUE,IF(D10="ERROR","N/A","RPT64"),"")</f>
        <v/>
      </c>
    </row>
    <row r="11" spans="1:7" ht="14.1" customHeight="1" x14ac:dyDescent="0.2">
      <c r="A11" s="1" t="b">
        <v>0</v>
      </c>
      <c r="B11" s="10" t="s">
        <v>146</v>
      </c>
      <c r="C11" s="17" t="str">
        <f>IF(A3=TRUE,IF(A11=TRUE,IF(OR(A9,A10,A12,A13,A14,A15)=FALSE,"Office, Classroom, and SF Residence","ERROR"),""),"N/A")</f>
        <v>N/A</v>
      </c>
      <c r="D11" s="38" t="str">
        <f>IF(A3=TRUE,IF(A11=TRUE,IF(OR(A9,A10,A12,A13,A14,A15)=FALSE,"","ERROR"),""),IF(OR(A4,A5,A6)=TRUE,IF(A11=TRUE,"N/A",""),""))</f>
        <v/>
      </c>
      <c r="E11" s="19" t="str">
        <f>IF(AND($A$3,A11)=TRUE,IF(D11="ERROR","N/A","RPT68"),"")</f>
        <v/>
      </c>
    </row>
    <row r="12" spans="1:7" ht="14.1" customHeight="1" x14ac:dyDescent="0.2">
      <c r="A12" s="1" t="b">
        <v>0</v>
      </c>
      <c r="B12" s="10" t="s">
        <v>145</v>
      </c>
      <c r="C12" s="17" t="str">
        <f>IF(A3=TRUE,IF(A12=TRUE,IF(OR(A9,A10,A11,A13,A14,A15)=FALSE,B12,"ERROR"),""),"N/A")</f>
        <v>N/A</v>
      </c>
      <c r="D12" s="38" t="str">
        <f>IF(A3=TRUE,IF(A12=TRUE,IF(OR(A9,A10,A11,A13,A14,A15)=FALSE,"","ERROR"),""),IF(OR(A4,A5,A6)=TRUE,IF(A12=TRUE,"N/A",""),""))</f>
        <v/>
      </c>
      <c r="E12" s="19" t="str">
        <f>IF(AND($A$3,A12)=TRUE,IF(D12="ERROR","N/A","RPT67"),"")</f>
        <v/>
      </c>
    </row>
    <row r="13" spans="1:7" ht="14.1" customHeight="1" x14ac:dyDescent="0.2">
      <c r="A13" s="1" t="b">
        <v>0</v>
      </c>
      <c r="B13" s="10" t="s">
        <v>144</v>
      </c>
      <c r="C13" s="17" t="str">
        <f>IF(A3=TRUE,IF(A13=TRUE,IF(OR(A9,A10,A11,A12,A14,A15)=FALSE,B13,"ERROR"),""),"N/A")</f>
        <v>N/A</v>
      </c>
      <c r="D13" s="38" t="str">
        <f>IF(A3=TRUE,IF(A13=TRUE,IF(OR(A9,A10,A11,A12,A14,A15)=FALSE,"","ERROR"),""),IF(OR(A4,A5,A6)=TRUE,IF(A13=TRUE,"N/A",""),""))</f>
        <v/>
      </c>
      <c r="E13" s="19" t="str">
        <f>IF(AND($A$3,A13)=TRUE,IF(D13="ERROR","N/A","RPT92"),"")</f>
        <v/>
      </c>
    </row>
    <row r="14" spans="1:7" ht="14.1" customHeight="1" x14ac:dyDescent="0.2">
      <c r="A14" s="1" t="b">
        <v>0</v>
      </c>
      <c r="B14" s="10" t="s">
        <v>3</v>
      </c>
      <c r="C14" s="17" t="str">
        <f>IF(A3=TRUE,IF(A14=TRUE,IF(OR(A9,A10,A11,A12,A13,A15)=FALSE,B14,"ERROR"),""),"N/A")</f>
        <v>N/A</v>
      </c>
      <c r="D14" s="38" t="str">
        <f>IF(A3=TRUE,IF(A14=TRUE,IF(OR(A9,A10,A11,A12,A13,A15)=FALSE,"","ERROR"),""),IF(OR(A4,A5,A6)=TRUE,IF(A14=TRUE,"N/A",""),""))</f>
        <v/>
      </c>
      <c r="E14" s="19" t="str">
        <f>IF(AND($A$3,A14)=TRUE,IF(D14="ERROR","N/A","RPT05"),"")</f>
        <v/>
      </c>
    </row>
    <row r="15" spans="1:7" ht="14.1" customHeight="1" x14ac:dyDescent="0.2">
      <c r="A15" s="1" t="b">
        <v>0</v>
      </c>
      <c r="B15" s="10" t="s">
        <v>138</v>
      </c>
      <c r="C15" s="17" t="str">
        <f>IF(A3=TRUE,IF(A15=TRUE,IF(OR(A9,A10,A11,A12,A13,A14)=FALSE,"Other","ERROR"),""),"N/A")</f>
        <v>N/A</v>
      </c>
      <c r="D15" s="38" t="str">
        <f>IF(A3=TRUE,IF(A15=TRUE,IF(OR(A9,A10,A11,A12,A13,A14)=FALSE,"","ERROR"),""),IF(OR(A4,A5,A6)=TRUE,IF(A15=TRUE,"N/A",""),""))</f>
        <v/>
      </c>
      <c r="E15" s="19" t="str">
        <f>IF(AND($A$3,A15)=TRUE,IF(D15="ERROR","N/A","TBD"),"")</f>
        <v/>
      </c>
    </row>
    <row r="16" spans="1:7" ht="12.95" customHeight="1" x14ac:dyDescent="0.2">
      <c r="A16" s="63" t="s">
        <v>4</v>
      </c>
      <c r="B16" s="6" t="s">
        <v>19</v>
      </c>
      <c r="C16" s="17"/>
      <c r="D16" s="38"/>
    </row>
    <row r="17" spans="1:5" ht="12.95" customHeight="1" x14ac:dyDescent="0.2">
      <c r="A17" s="1" t="b">
        <v>0</v>
      </c>
      <c r="B17" s="10" t="s">
        <v>5</v>
      </c>
      <c r="C17" s="84" t="str">
        <f>IF(A4=TRUE,IF(A17=TRUE,IF(OR(A18,A19,A20)=FALSE,"24-hour test","ERROR"),""),"N/A")</f>
        <v>N/A</v>
      </c>
      <c r="D17" s="38" t="str">
        <f>IF(A4=TRUE,IF(A17=TRUE,IF(OR(A18,A19,A20)=FALSE,"","ERROR"),""),IF(OR(A3,A5,A6)=TRUE,IF(A17=TRUE,"N/A",""),""))</f>
        <v/>
      </c>
    </row>
    <row r="18" spans="1:5" ht="12.95" customHeight="1" x14ac:dyDescent="0.2">
      <c r="A18" s="1" t="b">
        <v>0</v>
      </c>
      <c r="B18" s="10" t="s">
        <v>6</v>
      </c>
      <c r="C18" s="17" t="str">
        <f>IF(A4=TRUE,IF(A18=TRUE,IF(OR(A17,A19,A20)=FALSE,"6-day conditioning, 24-h test","ERROR"),""),"N/A")</f>
        <v>N/A</v>
      </c>
      <c r="D18" s="38" t="str">
        <f>IF(A4=TRUE,IF(A18=TRUE,IF(OR(A17,A19,A20)=FALSE,"","ERROR"),""),IF(OR(A3,A5,A6)=TRUE,IF(A18=TRUE,"N/A",""),""))</f>
        <v/>
      </c>
    </row>
    <row r="19" spans="1:5" ht="12.95" customHeight="1" x14ac:dyDescent="0.2">
      <c r="A19" s="1" t="b">
        <v>0</v>
      </c>
      <c r="B19" s="10" t="s">
        <v>7</v>
      </c>
      <c r="C19" s="17" t="str">
        <f>IF(A4=TRUE,IF(A19=TRUE,IF(OR(A17,A18,A20)=FALSE,"13-day conditioning, 24-h test","ERROR"),""),"N/A")</f>
        <v>N/A</v>
      </c>
      <c r="D19" s="38" t="str">
        <f>IF(A4=TRUE,IF(A19=TRUE,IF(OR(A17,A18,A20)=FALSE,"","ERROR"),""),IF(OR(A3,A5,A6)=TRUE,IF(A19=TRUE,"N/A",""),""))</f>
        <v/>
      </c>
    </row>
    <row r="20" spans="1:5" ht="12.95" customHeight="1" x14ac:dyDescent="0.2">
      <c r="A20" s="1" t="b">
        <v>0</v>
      </c>
      <c r="B20" s="10" t="s">
        <v>137</v>
      </c>
      <c r="C20" s="17" t="str">
        <f>IF(A4=TRUE,IF(A20=TRUE,IF(OR(A17,A18,A19)=FALSE,"Other, see instructions","ERROR"),""),"N/A")</f>
        <v>N/A</v>
      </c>
      <c r="D20" s="38" t="str">
        <f>IF(A4=TRUE,IF(A20=TRUE,IF(OR(A17,A18,A19)=FALSE,"","ERROR"),""),IF(OR(A3,A5,A6)=TRUE,IF(A20=TRUE,"N/A",""),""))</f>
        <v/>
      </c>
    </row>
    <row r="21" spans="1:5" ht="12.95" customHeight="1" x14ac:dyDescent="0.2">
      <c r="B21" s="6" t="s">
        <v>117</v>
      </c>
      <c r="C21" s="17"/>
      <c r="D21" s="38"/>
    </row>
    <row r="22" spans="1:5" ht="14.1" customHeight="1" x14ac:dyDescent="0.2">
      <c r="A22" s="1" t="b">
        <v>0</v>
      </c>
      <c r="B22" s="10" t="s">
        <v>8</v>
      </c>
      <c r="C22" s="17" t="str">
        <f>IF(A4=TRUE,IF(A22=TRUE,IF(OR(A23,A24,A25)=FALSE,"Formaldehyde Only","ERROR"),""),"N/A")</f>
        <v>N/A</v>
      </c>
      <c r="D22" s="38" t="str">
        <f>IF(A4=TRUE,IF(A22=TRUE,IF(OR(A23,A24,A25)=FALSE,"","ERROR"),""),IF(OR(A3,A5,A6)=TRUE,IF(A22=TRUE,"N/A",""),""))</f>
        <v/>
      </c>
      <c r="E22" s="50" t="str">
        <f>IF(AND($A$4,A22)=TRUE,"RPT49","")</f>
        <v/>
      </c>
    </row>
    <row r="23" spans="1:5" ht="14.1" customHeight="1" x14ac:dyDescent="0.2">
      <c r="A23" s="1" t="b">
        <v>0</v>
      </c>
      <c r="B23" s="10" t="s">
        <v>9</v>
      </c>
      <c r="C23" s="17" t="str">
        <f>IF(A4=TRUE,IF(A23=TRUE,IF(OR(A22,A24,A25)=FALSE,B23,"ERROR"),""),"N/A")</f>
        <v>N/A</v>
      </c>
      <c r="D23" s="38" t="str">
        <f>IF(A4=TRUE,IF(A23=TRUE,IF(OR(A22,A24,A25)=FALSE,"","ERROR"),""),IF(OR(A3,A5,A6)=TRUE,IF(A23=TRUE,"N/A",""),""))</f>
        <v/>
      </c>
      <c r="E23" s="19" t="str">
        <f>IF(AND($A$4,A23)=TRUE,"RPT57","")</f>
        <v/>
      </c>
    </row>
    <row r="24" spans="1:5" ht="14.1" customHeight="1" x14ac:dyDescent="0.2">
      <c r="A24" s="1" t="b">
        <v>0</v>
      </c>
      <c r="B24" s="10" t="s">
        <v>10</v>
      </c>
      <c r="C24" s="17" t="str">
        <f>IF(A4=TRUE,IF(A24=TRUE,IF(OR(A22,A23,A25)=FALSE,B24),""),"N/A")</f>
        <v>N/A</v>
      </c>
      <c r="D24" s="38" t="str">
        <f>IF(A4=TRUE,IF(A24=TRUE,IF(OR(A22,A23,A25)=FALSE,"","ERROR"),""),IF(OR(A3,A5,A6)=TRUE,IF(A24=TRUE,"N/A",""),""))</f>
        <v/>
      </c>
      <c r="E24" s="19" t="str">
        <f>IF(AND($A$4,A24)=TRUE,"RPT50","")</f>
        <v/>
      </c>
    </row>
    <row r="25" spans="1:5" ht="14.1" customHeight="1" x14ac:dyDescent="0.2">
      <c r="A25" s="1" t="b">
        <v>0</v>
      </c>
      <c r="B25" s="10" t="s">
        <v>138</v>
      </c>
      <c r="C25" s="17" t="str">
        <f>IF(A4=TRUE,IF(A25=TRUE,IF(OR(A22,A23,A24)=FALSE,"Other, see instructions"),""),"N/A")</f>
        <v>N/A</v>
      </c>
      <c r="D25" s="38" t="str">
        <f>IF(A4=TRUE,IF(A25=TRUE,IF(OR(A22,A23,A24)=FALSE,"","ERROR"),""),IF(OR(A3,A5,A6)=TRUE,IF(A25=TRUE,"N/A",""),""))</f>
        <v/>
      </c>
      <c r="E25" s="19" t="str">
        <f>IF(AND($A$4,A25)=TRUE,"TBD","")</f>
        <v/>
      </c>
    </row>
    <row r="26" spans="1:5" ht="12.95" customHeight="1" x14ac:dyDescent="0.2">
      <c r="A26" s="63" t="s">
        <v>11</v>
      </c>
      <c r="B26" s="6" t="s">
        <v>174</v>
      </c>
      <c r="C26" s="17"/>
      <c r="D26" s="38"/>
    </row>
    <row r="27" spans="1:5" ht="14.1" customHeight="1" x14ac:dyDescent="0.2">
      <c r="A27" s="7" t="b">
        <v>0</v>
      </c>
      <c r="B27" s="10" t="s">
        <v>12</v>
      </c>
      <c r="C27" s="17" t="str">
        <f>IF(A5=TRUE,IF(A27=TRUE,IF(OR(A28,A29)=FALSE,"7-day conditioning, 20-h test","ERROR"),""),"N/A")</f>
        <v>N/A</v>
      </c>
      <c r="D27" s="38" t="str">
        <f>IF(A5=TRUE,IF(A27=TRUE,IF(OR(A28,A29)=FALSE,"","ERROR"),""),IF(OR(A3,A4,A6)=TRUE,IF(A27=TRUE,"N/A",""),""))</f>
        <v/>
      </c>
      <c r="E27" s="51" t="str">
        <f>IF(AND($A$5,A27)=TRUE,"RPT29/30/31/32","")</f>
        <v/>
      </c>
    </row>
    <row r="28" spans="1:5" ht="14.1" customHeight="1" x14ac:dyDescent="0.2">
      <c r="A28" s="7" t="b">
        <v>0</v>
      </c>
      <c r="B28" s="10" t="s">
        <v>5</v>
      </c>
      <c r="C28" s="17" t="str">
        <f>IF(A5=TRUE,IF(A28=TRUE,IF(OR(A27,A29)=FALSE,B28,"ERROR"),""),"N/A")</f>
        <v>N/A</v>
      </c>
      <c r="D28" s="38" t="str">
        <f>IF(A5=TRUE,IF(A28=TRUE,IF(OR(A27,A29)=FALSE,"","ERROR"),""),IF(OR(A3,A4,A6)=TRUE,IF(A28=TRUE,"N/A",""),""))</f>
        <v/>
      </c>
      <c r="E28" s="51" t="str">
        <f>IF(AND($A$5,A28)=TRUE,"TBD","")</f>
        <v/>
      </c>
    </row>
    <row r="29" spans="1:5" ht="14.1" customHeight="1" x14ac:dyDescent="0.2">
      <c r="A29" s="7" t="b">
        <v>0</v>
      </c>
      <c r="B29" s="10" t="s">
        <v>137</v>
      </c>
      <c r="C29" s="17" t="str">
        <f>IF(A5=TRUE,IF(A29=TRUE,IF(OR(A27,A28)=FALSE,"Other, see instructions","ERROR"),""),"N/A")</f>
        <v>N/A</v>
      </c>
      <c r="D29" s="38" t="str">
        <f>IF(A5=TRUE,IF(A29=TRUE,IF(OR(A27,A28)=FALSE,"","ERROR"),""),IF(OR(A3,A4,A6)=TRUE,IF(A29=TRUE,"N/A",""),""))</f>
        <v/>
      </c>
      <c r="E29" s="51" t="str">
        <f>IF(AND($A$5,A29)=TRUE,"TBD","")</f>
        <v/>
      </c>
    </row>
    <row r="30" spans="1:5" ht="12.95" customHeight="1" x14ac:dyDescent="0.2">
      <c r="A30" s="233" t="s">
        <v>13</v>
      </c>
      <c r="B30" s="233"/>
      <c r="C30" s="233"/>
      <c r="D30" s="233"/>
    </row>
    <row r="31" spans="1:5" ht="12.95" customHeight="1" x14ac:dyDescent="0.2">
      <c r="A31" s="234" t="s">
        <v>14</v>
      </c>
      <c r="B31" s="234"/>
      <c r="C31" s="7"/>
      <c r="D31" s="25"/>
    </row>
    <row r="32" spans="1:5" ht="12.95" customHeight="1" x14ac:dyDescent="0.2">
      <c r="A32" s="1" t="b">
        <v>0</v>
      </c>
      <c r="B32" s="10" t="s">
        <v>15</v>
      </c>
      <c r="C32" s="7" t="str">
        <f>IF(A3=TRUE,IF(A32=TRUE,"FloorScore, ",""),"")</f>
        <v/>
      </c>
      <c r="D32" s="25"/>
    </row>
    <row r="33" spans="1:5" ht="12.95" customHeight="1" x14ac:dyDescent="0.2">
      <c r="A33" s="1" t="b">
        <v>0</v>
      </c>
      <c r="B33" s="10" t="s">
        <v>16</v>
      </c>
      <c r="C33" s="7" t="str">
        <f>IF(A3=TRUE,IF(A33=TRUE,"IAG, ",""),"")</f>
        <v/>
      </c>
      <c r="D33" s="25"/>
    </row>
    <row r="34" spans="1:5" ht="12.95" customHeight="1" x14ac:dyDescent="0.2">
      <c r="A34" s="1" t="b">
        <v>0</v>
      </c>
      <c r="B34" s="10" t="s">
        <v>42</v>
      </c>
      <c r="C34" s="7" t="str">
        <f>IF(A34=TRUE,"Other Certification, ","")</f>
        <v/>
      </c>
      <c r="D34" s="25"/>
    </row>
    <row r="35" spans="1:5" ht="12.95" customHeight="1" x14ac:dyDescent="0.2">
      <c r="A35" s="1" t="b">
        <v>0</v>
      </c>
      <c r="B35" s="10" t="s">
        <v>161</v>
      </c>
      <c r="C35" s="7" t="str">
        <f>IF(A3=TRUE,IF(A35=TRUE,"BkA ClearChem™, ",""),"")</f>
        <v/>
      </c>
      <c r="D35" s="25"/>
    </row>
    <row r="36" spans="1:5" ht="12.95" customHeight="1" x14ac:dyDescent="0.2">
      <c r="A36" s="1" t="b">
        <v>0</v>
      </c>
      <c r="B36" s="10" t="s">
        <v>162</v>
      </c>
      <c r="C36" s="7" t="str">
        <f>IF(A3=TRUE,IF(A36=TRUE,"Other self claim, ",""),"")</f>
        <v/>
      </c>
      <c r="D36" s="25"/>
    </row>
    <row r="37" spans="1:5" ht="12.95" customHeight="1" x14ac:dyDescent="0.2">
      <c r="A37" s="1" t="b">
        <v>0</v>
      </c>
      <c r="B37" s="10" t="s">
        <v>17</v>
      </c>
      <c r="C37" s="7" t="str">
        <f>IF(A4=TRUE,IF(A37=TRUE,B37&amp;" ,",""),"")</f>
        <v/>
      </c>
      <c r="D37" s="25"/>
    </row>
    <row r="38" spans="1:5" x14ac:dyDescent="0.2">
      <c r="A38" s="7" t="b">
        <v>0</v>
      </c>
      <c r="B38" s="10" t="s">
        <v>18</v>
      </c>
      <c r="C38" s="7" t="str">
        <f>IF(A5=TRUE,IF(A38=TRUE,"CARB ATCM, ",""),"")</f>
        <v/>
      </c>
      <c r="D38" s="25"/>
    </row>
    <row r="39" spans="1:5" x14ac:dyDescent="0.2">
      <c r="A39" s="1" t="b">
        <v>0</v>
      </c>
      <c r="B39" s="10" t="s">
        <v>142</v>
      </c>
      <c r="C39" s="7" t="str">
        <f>IF(A39=TRUE,"Other, see instructions ","")</f>
        <v/>
      </c>
      <c r="D39" s="25"/>
    </row>
    <row r="40" spans="1:5" customFormat="1" ht="7.5" customHeight="1" x14ac:dyDescent="0.2">
      <c r="A40" s="85"/>
      <c r="B40" s="85"/>
      <c r="C40" s="85"/>
      <c r="D40" s="85"/>
    </row>
    <row r="41" spans="1:5" s="20" customFormat="1" ht="38.1" customHeight="1" x14ac:dyDescent="0.2">
      <c r="A41" s="181" t="s">
        <v>121</v>
      </c>
      <c r="B41" s="181"/>
      <c r="C41" s="181"/>
      <c r="D41" s="181"/>
      <c r="E41" s="64"/>
    </row>
    <row r="42" spans="1:5" s="22" customFormat="1" ht="15.75" customHeight="1" x14ac:dyDescent="0.2">
      <c r="A42" s="235" t="s">
        <v>141</v>
      </c>
      <c r="B42" s="236"/>
      <c r="C42" s="236"/>
      <c r="D42" s="237"/>
      <c r="E42" s="66"/>
    </row>
    <row r="43" spans="1:5" s="22" customFormat="1" x14ac:dyDescent="0.2">
      <c r="A43" s="223"/>
      <c r="B43" s="224"/>
      <c r="C43" s="224"/>
      <c r="D43" s="225"/>
      <c r="E43" s="67"/>
    </row>
    <row r="44" spans="1:5" s="22" customFormat="1" x14ac:dyDescent="0.2">
      <c r="A44" s="226"/>
      <c r="B44" s="227"/>
      <c r="C44" s="227"/>
      <c r="D44" s="228"/>
      <c r="E44" s="67"/>
    </row>
    <row r="45" spans="1:5" s="22" customFormat="1" x14ac:dyDescent="0.2">
      <c r="A45" s="226"/>
      <c r="B45" s="227"/>
      <c r="C45" s="227"/>
      <c r="D45" s="228"/>
      <c r="E45" s="67"/>
    </row>
    <row r="46" spans="1:5" customFormat="1" x14ac:dyDescent="0.2">
      <c r="A46" s="226"/>
      <c r="B46" s="227"/>
      <c r="C46" s="227"/>
      <c r="D46" s="228"/>
      <c r="E46" s="68"/>
    </row>
    <row r="47" spans="1:5" customFormat="1" x14ac:dyDescent="0.2">
      <c r="A47" s="229"/>
      <c r="B47" s="230"/>
      <c r="C47" s="230"/>
      <c r="D47" s="231"/>
      <c r="E47" s="68"/>
    </row>
  </sheetData>
  <sheetProtection algorithmName="SHA-512" hashValue="MSFbobtxJhmB8d3HFvoD+O4YKQMBb8N6rG69wB47BQY1hUFTNSo8Mzej2W7f89HvJLsqV1VQpERljyfHaGH89Q==" saltValue="Z+3nNK7zzbcAEMzV0aF0Zg==" spinCount="100000" sheet="1"/>
  <mergeCells count="8">
    <mergeCell ref="A43:D47"/>
    <mergeCell ref="A2:B2"/>
    <mergeCell ref="A1:D1"/>
    <mergeCell ref="A7:D7"/>
    <mergeCell ref="A30:D30"/>
    <mergeCell ref="A31:B31"/>
    <mergeCell ref="A41:D41"/>
    <mergeCell ref="A42:D42"/>
  </mergeCells>
  <phoneticPr fontId="2" type="noConversion"/>
  <conditionalFormatting sqref="B3:B6 B9:B15 B17:B20 B22:B25 B27:B29 B32:B39">
    <cfRule type="expression" dxfId="2" priority="1" stopIfTrue="1">
      <formula>A3</formula>
    </cfRule>
  </conditionalFormatting>
  <pageMargins left="0.75" right="0.54" top="0.54" bottom="0.46" header="0.3" footer="0.33"/>
  <pageSetup fitToHeight="2" orientation="landscape" r:id="rId1"/>
  <headerFooter alignWithMargins="0">
    <oddHeader>&amp;L&amp;"Arial,Bold"&amp;11Building Products Testing Specifications</oddHeader>
  </headerFooter>
  <rowBreaks count="1" manualBreakCount="1">
    <brk id="40" max="16383" man="1"/>
  </rowBreaks>
  <ignoredErrors>
    <ignoredError sqref="E14"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0</xdr:col>
                    <xdr:colOff>95250</xdr:colOff>
                    <xdr:row>1</xdr:row>
                    <xdr:rowOff>152400</xdr:rowOff>
                  </from>
                  <to>
                    <xdr:col>1</xdr:col>
                    <xdr:colOff>95250</xdr:colOff>
                    <xdr:row>2</xdr:row>
                    <xdr:rowOff>190500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0</xdr:col>
                    <xdr:colOff>95250</xdr:colOff>
                    <xdr:row>35</xdr:row>
                    <xdr:rowOff>133350</xdr:rowOff>
                  </from>
                  <to>
                    <xdr:col>1</xdr:col>
                    <xdr:colOff>95250</xdr:colOff>
                    <xdr:row>37</xdr:row>
                    <xdr:rowOff>28575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0</xdr:col>
                    <xdr:colOff>95250</xdr:colOff>
                    <xdr:row>36</xdr:row>
                    <xdr:rowOff>133350</xdr:rowOff>
                  </from>
                  <to>
                    <xdr:col>1</xdr:col>
                    <xdr:colOff>95250</xdr:colOff>
                    <xdr:row>38</xdr:row>
                    <xdr:rowOff>28575</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0</xdr:col>
                    <xdr:colOff>95250</xdr:colOff>
                    <xdr:row>30</xdr:row>
                    <xdr:rowOff>133350</xdr:rowOff>
                  </from>
                  <to>
                    <xdr:col>1</xdr:col>
                    <xdr:colOff>95250</xdr:colOff>
                    <xdr:row>32</xdr:row>
                    <xdr:rowOff>28575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0</xdr:col>
                    <xdr:colOff>95250</xdr:colOff>
                    <xdr:row>31</xdr:row>
                    <xdr:rowOff>133350</xdr:rowOff>
                  </from>
                  <to>
                    <xdr:col>1</xdr:col>
                    <xdr:colOff>95250</xdr:colOff>
                    <xdr:row>33</xdr:row>
                    <xdr:rowOff>28575</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0</xdr:col>
                    <xdr:colOff>95250</xdr:colOff>
                    <xdr:row>32</xdr:row>
                    <xdr:rowOff>133350</xdr:rowOff>
                  </from>
                  <to>
                    <xdr:col>1</xdr:col>
                    <xdr:colOff>95250</xdr:colOff>
                    <xdr:row>34</xdr:row>
                    <xdr:rowOff>28575</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0</xdr:col>
                    <xdr:colOff>95250</xdr:colOff>
                    <xdr:row>13</xdr:row>
                    <xdr:rowOff>142875</xdr:rowOff>
                  </from>
                  <to>
                    <xdr:col>1</xdr:col>
                    <xdr:colOff>95250</xdr:colOff>
                    <xdr:row>15</xdr:row>
                    <xdr:rowOff>19050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0</xdr:col>
                    <xdr:colOff>95250</xdr:colOff>
                    <xdr:row>11</xdr:row>
                    <xdr:rowOff>133350</xdr:rowOff>
                  </from>
                  <to>
                    <xdr:col>1</xdr:col>
                    <xdr:colOff>95250</xdr:colOff>
                    <xdr:row>13</xdr:row>
                    <xdr:rowOff>9525</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0</xdr:col>
                    <xdr:colOff>95250</xdr:colOff>
                    <xdr:row>7</xdr:row>
                    <xdr:rowOff>133350</xdr:rowOff>
                  </from>
                  <to>
                    <xdr:col>1</xdr:col>
                    <xdr:colOff>95250</xdr:colOff>
                    <xdr:row>9</xdr:row>
                    <xdr:rowOff>19050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0</xdr:col>
                    <xdr:colOff>95250</xdr:colOff>
                    <xdr:row>8</xdr:row>
                    <xdr:rowOff>133350</xdr:rowOff>
                  </from>
                  <to>
                    <xdr:col>1</xdr:col>
                    <xdr:colOff>95250</xdr:colOff>
                    <xdr:row>10</xdr:row>
                    <xdr:rowOff>9525</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0</xdr:col>
                    <xdr:colOff>95250</xdr:colOff>
                    <xdr:row>9</xdr:row>
                    <xdr:rowOff>133350</xdr:rowOff>
                  </from>
                  <to>
                    <xdr:col>1</xdr:col>
                    <xdr:colOff>95250</xdr:colOff>
                    <xdr:row>11</xdr:row>
                    <xdr:rowOff>9525</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0</xdr:col>
                    <xdr:colOff>95250</xdr:colOff>
                    <xdr:row>10</xdr:row>
                    <xdr:rowOff>133350</xdr:rowOff>
                  </from>
                  <to>
                    <xdr:col>1</xdr:col>
                    <xdr:colOff>95250</xdr:colOff>
                    <xdr:row>12</xdr:row>
                    <xdr:rowOff>9525</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0</xdr:col>
                    <xdr:colOff>95250</xdr:colOff>
                    <xdr:row>33</xdr:row>
                    <xdr:rowOff>133350</xdr:rowOff>
                  </from>
                  <to>
                    <xdr:col>1</xdr:col>
                    <xdr:colOff>95250</xdr:colOff>
                    <xdr:row>35</xdr:row>
                    <xdr:rowOff>28575</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0</xdr:col>
                    <xdr:colOff>95250</xdr:colOff>
                    <xdr:row>22</xdr:row>
                    <xdr:rowOff>133350</xdr:rowOff>
                  </from>
                  <to>
                    <xdr:col>1</xdr:col>
                    <xdr:colOff>95250</xdr:colOff>
                    <xdr:row>24</xdr:row>
                    <xdr:rowOff>9525</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0</xdr:col>
                    <xdr:colOff>95250</xdr:colOff>
                    <xdr:row>21</xdr:row>
                    <xdr:rowOff>133350</xdr:rowOff>
                  </from>
                  <to>
                    <xdr:col>1</xdr:col>
                    <xdr:colOff>95250</xdr:colOff>
                    <xdr:row>23</xdr:row>
                    <xdr:rowOff>9525</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0</xdr:col>
                    <xdr:colOff>95250</xdr:colOff>
                    <xdr:row>20</xdr:row>
                    <xdr:rowOff>133350</xdr:rowOff>
                  </from>
                  <to>
                    <xdr:col>1</xdr:col>
                    <xdr:colOff>95250</xdr:colOff>
                    <xdr:row>22</xdr:row>
                    <xdr:rowOff>19050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0</xdr:col>
                    <xdr:colOff>95250</xdr:colOff>
                    <xdr:row>23</xdr:row>
                    <xdr:rowOff>133350</xdr:rowOff>
                  </from>
                  <to>
                    <xdr:col>1</xdr:col>
                    <xdr:colOff>95250</xdr:colOff>
                    <xdr:row>25</xdr:row>
                    <xdr:rowOff>9525</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0</xdr:col>
                    <xdr:colOff>95250</xdr:colOff>
                    <xdr:row>25</xdr:row>
                    <xdr:rowOff>133350</xdr:rowOff>
                  </from>
                  <to>
                    <xdr:col>1</xdr:col>
                    <xdr:colOff>95250</xdr:colOff>
                    <xdr:row>27</xdr:row>
                    <xdr:rowOff>19050</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0</xdr:col>
                    <xdr:colOff>95250</xdr:colOff>
                    <xdr:row>34</xdr:row>
                    <xdr:rowOff>133350</xdr:rowOff>
                  </from>
                  <to>
                    <xdr:col>1</xdr:col>
                    <xdr:colOff>95250</xdr:colOff>
                    <xdr:row>36</xdr:row>
                    <xdr:rowOff>28575</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0</xdr:col>
                    <xdr:colOff>95250</xdr:colOff>
                    <xdr:row>37</xdr:row>
                    <xdr:rowOff>133350</xdr:rowOff>
                  </from>
                  <to>
                    <xdr:col>1</xdr:col>
                    <xdr:colOff>95250</xdr:colOff>
                    <xdr:row>39</xdr:row>
                    <xdr:rowOff>28575</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0</xdr:col>
                    <xdr:colOff>95250</xdr:colOff>
                    <xdr:row>15</xdr:row>
                    <xdr:rowOff>133350</xdr:rowOff>
                  </from>
                  <to>
                    <xdr:col>1</xdr:col>
                    <xdr:colOff>95250</xdr:colOff>
                    <xdr:row>17</xdr:row>
                    <xdr:rowOff>28575</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0</xdr:col>
                    <xdr:colOff>95250</xdr:colOff>
                    <xdr:row>16</xdr:row>
                    <xdr:rowOff>133350</xdr:rowOff>
                  </from>
                  <to>
                    <xdr:col>1</xdr:col>
                    <xdr:colOff>95250</xdr:colOff>
                    <xdr:row>18</xdr:row>
                    <xdr:rowOff>28575</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0</xdr:col>
                    <xdr:colOff>95250</xdr:colOff>
                    <xdr:row>17</xdr:row>
                    <xdr:rowOff>133350</xdr:rowOff>
                  </from>
                  <to>
                    <xdr:col>1</xdr:col>
                    <xdr:colOff>95250</xdr:colOff>
                    <xdr:row>19</xdr:row>
                    <xdr:rowOff>28575</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from>
                    <xdr:col>0</xdr:col>
                    <xdr:colOff>95250</xdr:colOff>
                    <xdr:row>18</xdr:row>
                    <xdr:rowOff>133350</xdr:rowOff>
                  </from>
                  <to>
                    <xdr:col>1</xdr:col>
                    <xdr:colOff>95250</xdr:colOff>
                    <xdr:row>20</xdr:row>
                    <xdr:rowOff>28575</xdr:rowOff>
                  </to>
                </anchor>
              </controlPr>
            </control>
          </mc:Choice>
        </mc:AlternateContent>
        <mc:AlternateContent xmlns:mc="http://schemas.openxmlformats.org/markup-compatibility/2006">
          <mc:Choice Requires="x14">
            <control shapeId="1065" r:id="rId28" name="Check Box 41">
              <controlPr defaultSize="0" autoFill="0" autoLine="0" autoPict="0">
                <anchor moveWithCells="1">
                  <from>
                    <xdr:col>0</xdr:col>
                    <xdr:colOff>95250</xdr:colOff>
                    <xdr:row>26</xdr:row>
                    <xdr:rowOff>133350</xdr:rowOff>
                  </from>
                  <to>
                    <xdr:col>1</xdr:col>
                    <xdr:colOff>95250</xdr:colOff>
                    <xdr:row>28</xdr:row>
                    <xdr:rowOff>9525</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0</xdr:col>
                    <xdr:colOff>95250</xdr:colOff>
                    <xdr:row>27</xdr:row>
                    <xdr:rowOff>133350</xdr:rowOff>
                  </from>
                  <to>
                    <xdr:col>1</xdr:col>
                    <xdr:colOff>95250</xdr:colOff>
                    <xdr:row>29</xdr:row>
                    <xdr:rowOff>9525</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0</xdr:col>
                    <xdr:colOff>95250</xdr:colOff>
                    <xdr:row>2</xdr:row>
                    <xdr:rowOff>323850</xdr:rowOff>
                  </from>
                  <to>
                    <xdr:col>1</xdr:col>
                    <xdr:colOff>95250</xdr:colOff>
                    <xdr:row>4</xdr:row>
                    <xdr:rowOff>28575</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from>
                    <xdr:col>0</xdr:col>
                    <xdr:colOff>95250</xdr:colOff>
                    <xdr:row>3</xdr:row>
                    <xdr:rowOff>133350</xdr:rowOff>
                  </from>
                  <to>
                    <xdr:col>1</xdr:col>
                    <xdr:colOff>95250</xdr:colOff>
                    <xdr:row>5</xdr:row>
                    <xdr:rowOff>9525</xdr:rowOff>
                  </to>
                </anchor>
              </controlPr>
            </control>
          </mc:Choice>
        </mc:AlternateContent>
        <mc:AlternateContent xmlns:mc="http://schemas.openxmlformats.org/markup-compatibility/2006">
          <mc:Choice Requires="x14">
            <control shapeId="1069" r:id="rId32" name="Check Box 45">
              <controlPr defaultSize="0" autoFill="0" autoLine="0" autoPict="0">
                <anchor moveWithCells="1">
                  <from>
                    <xdr:col>0</xdr:col>
                    <xdr:colOff>95250</xdr:colOff>
                    <xdr:row>4</xdr:row>
                    <xdr:rowOff>133350</xdr:rowOff>
                  </from>
                  <to>
                    <xdr:col>1</xdr:col>
                    <xdr:colOff>95250</xdr:colOff>
                    <xdr:row>6</xdr:row>
                    <xdr:rowOff>9525</xdr:rowOff>
                  </to>
                </anchor>
              </controlPr>
            </control>
          </mc:Choice>
        </mc:AlternateContent>
        <mc:AlternateContent xmlns:mc="http://schemas.openxmlformats.org/markup-compatibility/2006">
          <mc:Choice Requires="x14">
            <control shapeId="1070" r:id="rId33" name="Check Box 46">
              <controlPr defaultSize="0" autoFill="0" autoLine="0" autoPict="0">
                <anchor moveWithCells="1">
                  <from>
                    <xdr:col>0</xdr:col>
                    <xdr:colOff>95250</xdr:colOff>
                    <xdr:row>12</xdr:row>
                    <xdr:rowOff>142875</xdr:rowOff>
                  </from>
                  <to>
                    <xdr:col>1</xdr:col>
                    <xdr:colOff>95250</xdr:colOff>
                    <xdr:row>14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pageSetUpPr fitToPage="1"/>
  </sheetPr>
  <dimension ref="A1:G46"/>
  <sheetViews>
    <sheetView showGridLines="0" workbookViewId="0">
      <selection activeCell="C1" sqref="C1:C41"/>
    </sheetView>
  </sheetViews>
  <sheetFormatPr defaultRowHeight="12.75" x14ac:dyDescent="0.2"/>
  <cols>
    <col min="1" max="1" width="40.28515625" customWidth="1"/>
    <col min="2" max="2" width="39" customWidth="1"/>
    <col min="3" max="3" width="3.5703125" customWidth="1"/>
    <col min="4" max="4" width="5" customWidth="1"/>
    <col min="5" max="5" width="38.140625" customWidth="1"/>
    <col min="6" max="6" width="17.85546875" customWidth="1"/>
    <col min="7" max="7" width="31.140625" customWidth="1"/>
  </cols>
  <sheetData>
    <row r="1" spans="1:7" ht="17.100000000000001" customHeight="1" x14ac:dyDescent="0.2">
      <c r="A1" s="209"/>
      <c r="B1" s="210"/>
      <c r="C1" s="246"/>
      <c r="D1" s="116" t="s">
        <v>124</v>
      </c>
      <c r="E1" s="116"/>
      <c r="F1" s="116"/>
      <c r="G1" s="116"/>
    </row>
    <row r="2" spans="1:7" ht="17.100000000000001" customHeight="1" x14ac:dyDescent="0.2">
      <c r="A2" s="211"/>
      <c r="B2" s="212"/>
      <c r="C2" s="246"/>
      <c r="D2" s="117" t="s">
        <v>43</v>
      </c>
      <c r="E2" s="118"/>
      <c r="F2" s="118"/>
      <c r="G2" s="119"/>
    </row>
    <row r="3" spans="1:7" ht="17.100000000000001" customHeight="1" x14ac:dyDescent="0.2">
      <c r="A3" s="204" t="s">
        <v>176</v>
      </c>
      <c r="B3" s="205"/>
      <c r="C3" s="246"/>
      <c r="D3" s="120" t="s">
        <v>154</v>
      </c>
      <c r="E3" s="121"/>
      <c r="F3" s="121"/>
      <c r="G3" s="122"/>
    </row>
    <row r="4" spans="1:7" ht="17.100000000000001" customHeight="1" x14ac:dyDescent="0.2">
      <c r="A4" s="206"/>
      <c r="B4" s="205"/>
      <c r="C4" s="246"/>
      <c r="D4" s="123" t="s">
        <v>44</v>
      </c>
      <c r="E4" s="124"/>
      <c r="F4" s="124"/>
      <c r="G4" s="125"/>
    </row>
    <row r="5" spans="1:7" ht="17.100000000000001" customHeight="1" x14ac:dyDescent="0.2">
      <c r="A5" s="206"/>
      <c r="B5" s="205"/>
      <c r="C5" s="246"/>
      <c r="D5" s="214" t="s">
        <v>45</v>
      </c>
      <c r="E5" s="215"/>
      <c r="F5" s="130"/>
      <c r="G5" s="131"/>
    </row>
    <row r="6" spans="1:7" ht="17.100000000000001" customHeight="1" x14ac:dyDescent="0.2">
      <c r="A6" s="207"/>
      <c r="B6" s="208"/>
      <c r="C6" s="246"/>
      <c r="D6" s="214" t="s">
        <v>46</v>
      </c>
      <c r="E6" s="215"/>
      <c r="F6" s="130"/>
      <c r="G6" s="131"/>
    </row>
    <row r="7" spans="1:7" ht="17.100000000000001" customHeight="1" x14ac:dyDescent="0.25">
      <c r="A7" s="132" t="s">
        <v>151</v>
      </c>
      <c r="B7" s="133"/>
      <c r="C7" s="246"/>
      <c r="D7" s="126" t="s">
        <v>93</v>
      </c>
      <c r="E7" s="127"/>
      <c r="F7" s="128"/>
      <c r="G7" s="129"/>
    </row>
    <row r="8" spans="1:7" ht="17.100000000000001" customHeight="1" x14ac:dyDescent="0.2">
      <c r="A8" s="134" t="s">
        <v>47</v>
      </c>
      <c r="B8" s="135"/>
      <c r="C8" s="246"/>
      <c r="D8" s="104" t="s">
        <v>116</v>
      </c>
      <c r="E8" s="104"/>
      <c r="F8" s="243" t="str">
        <f>IF(ISNA(VLOOKUP(TRUE,test_method_2,3,FALSE)),"",VLOOKUP(TRUE,test_method_2,3,FALSE))</f>
        <v/>
      </c>
      <c r="G8" s="243"/>
    </row>
    <row r="9" spans="1:7" ht="17.100000000000001" customHeight="1" x14ac:dyDescent="0.2">
      <c r="A9" s="134" t="s">
        <v>48</v>
      </c>
      <c r="B9" s="135"/>
      <c r="C9" s="246"/>
      <c r="D9" s="104" t="s">
        <v>99</v>
      </c>
      <c r="E9" s="104"/>
      <c r="F9" s="243" t="str">
        <f>IF(mid_compliance_test=TRUE,IF(ISNA(VLOOKUP(TRUE,furniture_type,3,FALSE)),"",VLOOKUP(TRUE,furniture_type,3,FALSE)),IF(small_compliance_test=TRUE,IF(ISNA(VLOOKUP(TRUE,component_assembly,3,FALSE)),"",VLOOKUP(TRUE,component_assembly,3,FALSE)),""))</f>
        <v/>
      </c>
      <c r="G9" s="243"/>
    </row>
    <row r="10" spans="1:7" ht="17.100000000000001" customHeight="1" x14ac:dyDescent="0.2">
      <c r="A10" s="134" t="s">
        <v>49</v>
      </c>
      <c r="B10" s="135"/>
      <c r="C10" s="246"/>
      <c r="D10" s="136" t="s">
        <v>160</v>
      </c>
      <c r="E10" s="104"/>
      <c r="F10" s="243" t="str">
        <f>IF(mid_compliance_test=TRUE,IF(ISNA(VLOOKUP(TRUE,mid_chemicals,3,FALSE)),"",VLOOKUP(TRUE,mid_chemicals,3,FALSE)),IF(small_compliance_test=TRUE,IF(ISNA(VLOOKUP(TRUE,small_chemicals,3,FALSE)),"",VLOOKUP(TRUE,small_chemicals,3,FALSE)),IF(OR(mid_screen,small_screen)=TRUE,IF(ISNA(VLOOKUP(TRUE,screen_chemicals,3,FALSE)),"",VLOOKUP(TRUE,screen_chemicals,3,FALSE)),IF(material_EF=TRUE,IF(ISNA(VLOOKUP(TRUE,material_chemicals,3,FALSE)),"",VLOOKUP(TRUE,material_chemicals,3,FALSE)),""))))</f>
        <v/>
      </c>
      <c r="G10" s="243"/>
    </row>
    <row r="11" spans="1:7" ht="17.100000000000001" customHeight="1" x14ac:dyDescent="0.2">
      <c r="A11" s="134" t="s">
        <v>50</v>
      </c>
      <c r="B11" s="135"/>
      <c r="C11" s="246"/>
      <c r="D11" s="104" t="s">
        <v>100</v>
      </c>
      <c r="E11" s="104"/>
      <c r="F11" s="243" t="str">
        <f>IF(mid_compliance_test=TRUE,IF(ISNA(VLOOKUP(TRUE,mid_model,3,FALSE)),"",VLOOKUP(TRUE,mid_model,3,FALSE)),IF(small_compliance_test=TRUE,IF(ISNA(VLOOKUP(TRUE,small_model,3,FALSE)),"",VLOOKUP(TRUE,small_model,3,FALSE)),""))</f>
        <v/>
      </c>
      <c r="G11" s="243"/>
    </row>
    <row r="12" spans="1:7" ht="17.100000000000001" customHeight="1" x14ac:dyDescent="0.2">
      <c r="A12" s="134" t="s">
        <v>51</v>
      </c>
      <c r="B12" s="137"/>
      <c r="C12" s="246"/>
      <c r="D12" s="104" t="s">
        <v>101</v>
      </c>
      <c r="E12" s="104"/>
      <c r="F12" s="243" t="str">
        <f>IF(ISNA(VLOOKUP(TRUE,furniture_screen_schedule,3,FALSE)),"",VLOOKUP(TRUE,furniture_screen_schedule,3,FALSE))</f>
        <v/>
      </c>
      <c r="G12" s="243"/>
    </row>
    <row r="13" spans="1:7" ht="17.100000000000001" customHeight="1" x14ac:dyDescent="0.2">
      <c r="A13" s="134" t="s">
        <v>52</v>
      </c>
      <c r="B13" s="137"/>
      <c r="C13" s="246"/>
      <c r="D13" s="104" t="s">
        <v>89</v>
      </c>
      <c r="E13" s="104"/>
      <c r="F13" s="243" t="str">
        <f>FurnitureWorksheet!C52&amp;FurnitureWorksheet!C53&amp;FurnitureWorksheet!C54&amp;FurnitureWorksheet!C55&amp;FurnitureWorksheet!C56&amp;FurnitureWorksheet!C57&amp;FurnitureWorksheet!C58</f>
        <v/>
      </c>
      <c r="G13" s="243"/>
    </row>
    <row r="14" spans="1:7" ht="17.100000000000001" customHeight="1" x14ac:dyDescent="0.2">
      <c r="A14" s="138" t="s">
        <v>181</v>
      </c>
      <c r="B14" s="135"/>
      <c r="C14" s="246"/>
      <c r="D14" s="108" t="s">
        <v>90</v>
      </c>
      <c r="E14" s="244"/>
      <c r="F14" s="245"/>
      <c r="G14" s="245"/>
    </row>
    <row r="15" spans="1:7" ht="17.100000000000001" customHeight="1" x14ac:dyDescent="0.2">
      <c r="A15" s="134" t="s">
        <v>53</v>
      </c>
      <c r="B15" s="135"/>
      <c r="C15" s="246"/>
      <c r="D15" s="110" t="s">
        <v>91</v>
      </c>
      <c r="E15" s="110"/>
      <c r="F15" s="49" t="str">
        <f>IF(FurnitureWorksheet!A3=TRUE,VLOOKUP(TRUE,mid_furniture,5,FALSE),IF(FurnitureWorksheet!A4=TRUE,VLOOKUP(TRUE,small_furniture,5,FALSE),IF(OR(FurnitureWorksheet!A5,FurnitureWorksheet!A6)=TRUE,VLOOKUP(TRUE,test_schedule_2,5,FALSE),IF(FurnitureWorksheet!A7=TRUE,VLOOKUP(TRUE,material_chemicals,5,FALSE),""))))</f>
        <v/>
      </c>
      <c r="G15" s="114"/>
    </row>
    <row r="16" spans="1:7" ht="17.100000000000001" customHeight="1" x14ac:dyDescent="0.2">
      <c r="A16" s="203"/>
      <c r="B16" s="203"/>
      <c r="C16" s="246"/>
      <c r="D16" s="111" t="s">
        <v>92</v>
      </c>
      <c r="E16" s="112"/>
      <c r="F16" s="49"/>
      <c r="G16" s="115"/>
    </row>
    <row r="17" spans="1:7" s="20" customFormat="1" ht="17.100000000000001" customHeight="1" x14ac:dyDescent="0.2">
      <c r="A17" s="142" t="s">
        <v>54</v>
      </c>
      <c r="B17" s="143"/>
      <c r="C17" s="246"/>
      <c r="D17" s="105" t="s">
        <v>104</v>
      </c>
      <c r="E17" s="106"/>
      <c r="F17" s="107"/>
      <c r="G17" s="107"/>
    </row>
    <row r="18" spans="1:7" ht="17.100000000000001" customHeight="1" x14ac:dyDescent="0.2">
      <c r="A18" s="134" t="s">
        <v>47</v>
      </c>
      <c r="B18" s="137"/>
      <c r="C18" s="246"/>
      <c r="D18" s="144" t="str">
        <f>IF(FurnitureWorksheet!A62="","",FurnitureWorksheet!A62)</f>
        <v/>
      </c>
      <c r="E18" s="145"/>
      <c r="F18" s="145"/>
      <c r="G18" s="146"/>
    </row>
    <row r="19" spans="1:7" ht="17.100000000000001" customHeight="1" x14ac:dyDescent="0.2">
      <c r="A19" s="134" t="s">
        <v>55</v>
      </c>
      <c r="B19" s="137"/>
      <c r="C19" s="246"/>
      <c r="D19" s="147"/>
      <c r="E19" s="148"/>
      <c r="F19" s="148"/>
      <c r="G19" s="149"/>
    </row>
    <row r="20" spans="1:7" ht="17.100000000000001" customHeight="1" x14ac:dyDescent="0.2">
      <c r="A20" s="134" t="s">
        <v>56</v>
      </c>
      <c r="B20" s="135"/>
      <c r="C20" s="246"/>
      <c r="D20" s="147"/>
      <c r="E20" s="148"/>
      <c r="F20" s="148"/>
      <c r="G20" s="149"/>
    </row>
    <row r="21" spans="1:7" ht="17.100000000000001" customHeight="1" x14ac:dyDescent="0.2">
      <c r="A21" s="138" t="s">
        <v>183</v>
      </c>
      <c r="B21" s="135"/>
      <c r="C21" s="246"/>
      <c r="D21" s="147"/>
      <c r="E21" s="148"/>
      <c r="F21" s="148"/>
      <c r="G21" s="149"/>
    </row>
    <row r="22" spans="1:7" ht="17.100000000000001" customHeight="1" x14ac:dyDescent="0.2">
      <c r="A22" s="239"/>
      <c r="B22" s="239"/>
      <c r="C22" s="246"/>
      <c r="D22" s="150"/>
      <c r="E22" s="151"/>
      <c r="F22" s="151"/>
      <c r="G22" s="152"/>
    </row>
    <row r="23" spans="1:7" ht="17.100000000000001" customHeight="1" x14ac:dyDescent="0.25">
      <c r="A23" s="126" t="s">
        <v>57</v>
      </c>
      <c r="B23" s="219"/>
      <c r="C23" s="246"/>
      <c r="D23" s="242"/>
      <c r="E23" s="242"/>
      <c r="F23" s="242"/>
      <c r="G23" s="242"/>
    </row>
    <row r="24" spans="1:7" ht="17.100000000000001" customHeight="1" x14ac:dyDescent="0.25">
      <c r="A24" s="139" t="s">
        <v>58</v>
      </c>
      <c r="B24" s="140"/>
      <c r="C24" s="246"/>
      <c r="D24" s="166" t="s">
        <v>59</v>
      </c>
      <c r="E24" s="222"/>
      <c r="F24" s="222"/>
      <c r="G24" s="156"/>
    </row>
    <row r="25" spans="1:7" s="20" customFormat="1" ht="17.100000000000001" customHeight="1" x14ac:dyDescent="0.2">
      <c r="A25" s="240" t="s">
        <v>170</v>
      </c>
      <c r="B25" s="241"/>
      <c r="C25" s="246"/>
      <c r="D25" s="174" t="s">
        <v>60</v>
      </c>
      <c r="E25" s="175"/>
      <c r="F25" s="176"/>
      <c r="G25" s="37" t="s">
        <v>184</v>
      </c>
    </row>
    <row r="26" spans="1:7" ht="17.100000000000001" customHeight="1" x14ac:dyDescent="0.2">
      <c r="A26" s="216" t="s">
        <v>61</v>
      </c>
      <c r="B26" s="217"/>
      <c r="C26" s="246"/>
      <c r="D26" s="177" t="s">
        <v>105</v>
      </c>
      <c r="E26" s="178"/>
      <c r="F26" s="178"/>
      <c r="G26" s="179"/>
    </row>
    <row r="27" spans="1:7" ht="17.100000000000001" customHeight="1" x14ac:dyDescent="0.2">
      <c r="A27" s="168" t="s">
        <v>62</v>
      </c>
      <c r="B27" s="169"/>
      <c r="C27" s="246"/>
      <c r="D27" s="180"/>
      <c r="E27" s="181"/>
      <c r="F27" s="181"/>
      <c r="G27" s="182"/>
    </row>
    <row r="28" spans="1:7" ht="17.100000000000001" customHeight="1" x14ac:dyDescent="0.2">
      <c r="A28" s="164" t="s">
        <v>63</v>
      </c>
      <c r="B28" s="218"/>
      <c r="C28" s="246"/>
      <c r="D28" s="180"/>
      <c r="E28" s="181"/>
      <c r="F28" s="181"/>
      <c r="G28" s="182"/>
    </row>
    <row r="29" spans="1:7" ht="17.100000000000001" customHeight="1" x14ac:dyDescent="0.2">
      <c r="A29" s="164" t="s">
        <v>64</v>
      </c>
      <c r="B29" s="165"/>
      <c r="C29" s="246"/>
      <c r="D29" s="183"/>
      <c r="E29" s="184"/>
      <c r="F29" s="184"/>
      <c r="G29" s="185"/>
    </row>
    <row r="30" spans="1:7" ht="17.100000000000001" customHeight="1" x14ac:dyDescent="0.25">
      <c r="A30" s="164" t="s">
        <v>65</v>
      </c>
      <c r="B30" s="165"/>
      <c r="C30" s="246"/>
      <c r="D30" s="166" t="s">
        <v>66</v>
      </c>
      <c r="E30" s="167"/>
      <c r="F30" s="167"/>
      <c r="G30" s="156"/>
    </row>
    <row r="31" spans="1:7" ht="17.100000000000001" customHeight="1" x14ac:dyDescent="0.2">
      <c r="A31" s="168" t="s">
        <v>67</v>
      </c>
      <c r="B31" s="169"/>
      <c r="C31" s="246"/>
      <c r="D31" s="170" t="s">
        <v>185</v>
      </c>
      <c r="E31" s="162"/>
      <c r="F31" s="162"/>
      <c r="G31" s="163"/>
    </row>
    <row r="32" spans="1:7" ht="17.100000000000001" customHeight="1" x14ac:dyDescent="0.2">
      <c r="A32" s="168" t="s">
        <v>69</v>
      </c>
      <c r="B32" s="169"/>
      <c r="C32" s="246"/>
      <c r="D32" s="161" t="s">
        <v>70</v>
      </c>
      <c r="E32" s="162"/>
      <c r="F32" s="162"/>
      <c r="G32" s="163"/>
    </row>
    <row r="33" spans="1:7" ht="17.100000000000001" customHeight="1" x14ac:dyDescent="0.2">
      <c r="A33" s="31" t="s">
        <v>71</v>
      </c>
      <c r="B33" s="32" t="s">
        <v>72</v>
      </c>
      <c r="C33" s="246"/>
      <c r="D33" s="161" t="s">
        <v>68</v>
      </c>
      <c r="E33" s="162"/>
      <c r="F33" s="162"/>
      <c r="G33" s="163"/>
    </row>
    <row r="34" spans="1:7" ht="17.100000000000001" customHeight="1" x14ac:dyDescent="0.2">
      <c r="A34" s="164" t="s">
        <v>73</v>
      </c>
      <c r="B34" s="165"/>
      <c r="C34" s="246"/>
      <c r="D34" s="161" t="s">
        <v>70</v>
      </c>
      <c r="E34" s="162"/>
      <c r="F34" s="162"/>
      <c r="G34" s="163"/>
    </row>
    <row r="35" spans="1:7" ht="17.100000000000001" customHeight="1" x14ac:dyDescent="0.2">
      <c r="A35" s="134" t="s">
        <v>74</v>
      </c>
      <c r="B35" s="137"/>
      <c r="C35" s="246"/>
      <c r="D35" s="238"/>
      <c r="E35" s="238"/>
      <c r="F35" s="238"/>
      <c r="G35" s="238"/>
    </row>
    <row r="36" spans="1:7" ht="17.100000000000001" customHeight="1" x14ac:dyDescent="0.25">
      <c r="A36" s="134" t="s">
        <v>75</v>
      </c>
      <c r="B36" s="135"/>
      <c r="C36" s="246"/>
      <c r="D36" s="154" t="s">
        <v>22</v>
      </c>
      <c r="E36" s="155"/>
      <c r="F36" s="155"/>
      <c r="G36" s="156"/>
    </row>
    <row r="37" spans="1:7" ht="17.100000000000001" customHeight="1" x14ac:dyDescent="0.25">
      <c r="A37" s="126" t="s">
        <v>76</v>
      </c>
      <c r="B37" s="157"/>
      <c r="C37" s="246"/>
      <c r="D37" s="158" t="s">
        <v>77</v>
      </c>
      <c r="E37" s="159"/>
      <c r="F37" s="159"/>
      <c r="G37" s="160"/>
    </row>
    <row r="38" spans="1:7" ht="17.100000000000001" customHeight="1" x14ac:dyDescent="0.2">
      <c r="A38" s="134" t="s">
        <v>78</v>
      </c>
      <c r="B38" s="135"/>
      <c r="C38" s="246"/>
      <c r="D38" s="158" t="s">
        <v>79</v>
      </c>
      <c r="E38" s="159"/>
      <c r="F38" s="159"/>
      <c r="G38" s="160"/>
    </row>
    <row r="39" spans="1:7" ht="17.100000000000001" customHeight="1" x14ac:dyDescent="0.2">
      <c r="A39" s="134" t="s">
        <v>80</v>
      </c>
      <c r="B39" s="135"/>
      <c r="C39" s="246"/>
      <c r="D39" s="197" t="s">
        <v>81</v>
      </c>
      <c r="E39" s="198"/>
      <c r="F39" s="198"/>
      <c r="G39" s="199"/>
    </row>
    <row r="40" spans="1:7" ht="17.100000000000001" customHeight="1" x14ac:dyDescent="0.2">
      <c r="A40" s="134" t="s">
        <v>82</v>
      </c>
      <c r="B40" s="135"/>
      <c r="C40" s="246"/>
      <c r="D40" s="200"/>
      <c r="E40" s="201"/>
      <c r="F40" s="201"/>
      <c r="G40" s="202"/>
    </row>
    <row r="41" spans="1:7" ht="17.100000000000001" customHeight="1" x14ac:dyDescent="0.2">
      <c r="A41" s="194"/>
      <c r="B41" s="194"/>
      <c r="C41" s="246"/>
      <c r="D41" s="195" t="s">
        <v>152</v>
      </c>
      <c r="E41" s="195"/>
      <c r="F41" s="195"/>
      <c r="G41" s="195"/>
    </row>
    <row r="42" spans="1:7" ht="17.100000000000001" customHeight="1" x14ac:dyDescent="0.25">
      <c r="A42" s="186" t="s">
        <v>83</v>
      </c>
      <c r="B42" s="187"/>
      <c r="C42" s="187"/>
      <c r="D42" s="187"/>
      <c r="E42" s="187"/>
      <c r="F42" s="187"/>
      <c r="G42" s="187"/>
    </row>
    <row r="43" spans="1:7" ht="17.100000000000001" customHeight="1" x14ac:dyDescent="0.2">
      <c r="A43" s="33" t="s">
        <v>84</v>
      </c>
      <c r="B43" s="33" t="s">
        <v>85</v>
      </c>
      <c r="C43" s="188" t="s">
        <v>158</v>
      </c>
      <c r="D43" s="189"/>
      <c r="E43" s="190"/>
      <c r="F43" s="89" t="s">
        <v>157</v>
      </c>
      <c r="G43" s="87" t="s">
        <v>86</v>
      </c>
    </row>
    <row r="44" spans="1:7" ht="17.100000000000001" customHeight="1" x14ac:dyDescent="0.2">
      <c r="A44" s="34"/>
      <c r="B44" s="35"/>
      <c r="C44" s="191"/>
      <c r="D44" s="192"/>
      <c r="E44" s="193"/>
      <c r="F44" s="90"/>
      <c r="G44" s="88"/>
    </row>
    <row r="45" spans="1:7" ht="17.100000000000001" customHeight="1" x14ac:dyDescent="0.2">
      <c r="A45" s="35"/>
      <c r="B45" s="91"/>
      <c r="C45" s="171"/>
      <c r="D45" s="172"/>
      <c r="E45" s="173"/>
      <c r="F45" s="93"/>
      <c r="G45" s="92"/>
    </row>
    <row r="46" spans="1:7" ht="14.25" x14ac:dyDescent="0.2">
      <c r="A46" s="100" t="s">
        <v>182</v>
      </c>
      <c r="B46" s="36"/>
      <c r="C46" s="30"/>
      <c r="D46" s="30"/>
      <c r="E46" s="30"/>
      <c r="F46" s="30"/>
      <c r="G46" s="102" t="s">
        <v>187</v>
      </c>
    </row>
  </sheetData>
  <sheetProtection algorithmName="SHA-512" hashValue="WH7RHoNBKsnzu07gsFFmqWQp0mbnk01aMUuXRcsiYxUBV1Wk43lZc4pInykx+VnI2jiP/UjbC8iSz2tZXm5CMA==" saltValue="AjZPMKUgVdpuRVxAKBZ1tw==" spinCount="100000" sheet="1" selectLockedCells="1"/>
  <mergeCells count="83">
    <mergeCell ref="D1:G1"/>
    <mergeCell ref="D2:G2"/>
    <mergeCell ref="A3:B6"/>
    <mergeCell ref="D3:G3"/>
    <mergeCell ref="D4:G4"/>
    <mergeCell ref="A7:B7"/>
    <mergeCell ref="D7:G7"/>
    <mergeCell ref="D5:E5"/>
    <mergeCell ref="D6:E6"/>
    <mergeCell ref="F5:G5"/>
    <mergeCell ref="F6:G6"/>
    <mergeCell ref="A8:B8"/>
    <mergeCell ref="D8:E8"/>
    <mergeCell ref="F8:G8"/>
    <mergeCell ref="C1:C41"/>
    <mergeCell ref="A1:B2"/>
    <mergeCell ref="A9:B9"/>
    <mergeCell ref="D9:E9"/>
    <mergeCell ref="F9:G9"/>
    <mergeCell ref="A10:B10"/>
    <mergeCell ref="D10:E10"/>
    <mergeCell ref="F10:G10"/>
    <mergeCell ref="A11:B11"/>
    <mergeCell ref="D11:E11"/>
    <mergeCell ref="F11:G11"/>
    <mergeCell ref="A12:B12"/>
    <mergeCell ref="D12:E12"/>
    <mergeCell ref="F12:G12"/>
    <mergeCell ref="A13:B13"/>
    <mergeCell ref="D13:E13"/>
    <mergeCell ref="F13:G13"/>
    <mergeCell ref="A14:B14"/>
    <mergeCell ref="D14:G14"/>
    <mergeCell ref="D15:E15"/>
    <mergeCell ref="G15:G16"/>
    <mergeCell ref="D16:E16"/>
    <mergeCell ref="A17:B17"/>
    <mergeCell ref="D17:G17"/>
    <mergeCell ref="A15:B15"/>
    <mergeCell ref="A16:B16"/>
    <mergeCell ref="A18:B18"/>
    <mergeCell ref="D18:G22"/>
    <mergeCell ref="A19:B19"/>
    <mergeCell ref="A20:B20"/>
    <mergeCell ref="A21:B21"/>
    <mergeCell ref="A23:B23"/>
    <mergeCell ref="A22:B22"/>
    <mergeCell ref="A24:B24"/>
    <mergeCell ref="D24:G24"/>
    <mergeCell ref="A25:B25"/>
    <mergeCell ref="D25:F25"/>
    <mergeCell ref="D23:G23"/>
    <mergeCell ref="D41:G41"/>
    <mergeCell ref="D33:G33"/>
    <mergeCell ref="A34:B34"/>
    <mergeCell ref="D34:G34"/>
    <mergeCell ref="A26:B26"/>
    <mergeCell ref="D26:G29"/>
    <mergeCell ref="A27:B27"/>
    <mergeCell ref="A28:B28"/>
    <mergeCell ref="A29:B29"/>
    <mergeCell ref="A30:B30"/>
    <mergeCell ref="D30:G30"/>
    <mergeCell ref="A31:B31"/>
    <mergeCell ref="D31:G31"/>
    <mergeCell ref="A32:B32"/>
    <mergeCell ref="D32:G32"/>
    <mergeCell ref="C45:E45"/>
    <mergeCell ref="A42:G42"/>
    <mergeCell ref="C43:E43"/>
    <mergeCell ref="A35:B35"/>
    <mergeCell ref="A36:B36"/>
    <mergeCell ref="D36:G36"/>
    <mergeCell ref="D35:G35"/>
    <mergeCell ref="A37:B37"/>
    <mergeCell ref="D37:G37"/>
    <mergeCell ref="C44:E44"/>
    <mergeCell ref="A38:B38"/>
    <mergeCell ref="D38:G38"/>
    <mergeCell ref="A39:B39"/>
    <mergeCell ref="D39:G40"/>
    <mergeCell ref="A40:B40"/>
    <mergeCell ref="A41:B41"/>
  </mergeCells>
  <phoneticPr fontId="2" type="noConversion"/>
  <printOptions horizontalCentered="1"/>
  <pageMargins left="0.5" right="0.5" top="0.5" bottom="0.5" header="0.3" footer="0.3"/>
  <pageSetup scale="7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F66"/>
  <sheetViews>
    <sheetView showGridLines="0" zoomScale="130" zoomScaleNormal="130" workbookViewId="0">
      <selection activeCell="B4" sqref="B4"/>
    </sheetView>
  </sheetViews>
  <sheetFormatPr defaultRowHeight="12.75" x14ac:dyDescent="0.2"/>
  <cols>
    <col min="1" max="1" width="4.5703125" customWidth="1"/>
    <col min="2" max="2" width="101.7109375" customWidth="1"/>
    <col min="3" max="4" width="7.7109375" style="15" customWidth="1"/>
    <col min="5" max="5" width="9.140625" style="54" customWidth="1"/>
  </cols>
  <sheetData>
    <row r="1" spans="1:6" ht="12.75" customHeight="1" x14ac:dyDescent="0.2">
      <c r="A1" s="233" t="s">
        <v>134</v>
      </c>
      <c r="B1" s="233"/>
      <c r="C1" s="233"/>
      <c r="D1" s="233"/>
      <c r="E1" s="55"/>
      <c r="F1" s="3"/>
    </row>
    <row r="2" spans="1:6" x14ac:dyDescent="0.2">
      <c r="A2" s="232" t="s">
        <v>20</v>
      </c>
      <c r="B2" s="232"/>
      <c r="C2" s="25"/>
      <c r="D2" s="16"/>
      <c r="E2" s="55"/>
      <c r="F2" s="3"/>
    </row>
    <row r="3" spans="1:6" ht="25.5" x14ac:dyDescent="0.2">
      <c r="A3" s="1" t="b">
        <v>0</v>
      </c>
      <c r="B3" s="96" t="s">
        <v>177</v>
      </c>
      <c r="C3" s="18" t="str">
        <f>IF(A3=TRUE,IF(OR(A4,A5,A6,A7,A8)=FALSE,"BIFMA M7.1-2011(R2021) (mid-scale), compliance","ERROR"),"")</f>
        <v/>
      </c>
      <c r="D3" s="42" t="str">
        <f>IF(A3=TRUE,IF(OR(A4,A5,A6,A7,A8)=FALSE,"","ERROR"),"")</f>
        <v/>
      </c>
      <c r="E3" s="55"/>
      <c r="F3" s="3"/>
    </row>
    <row r="4" spans="1:6" ht="25.5" x14ac:dyDescent="0.2">
      <c r="A4" s="1" t="b">
        <v>0</v>
      </c>
      <c r="B4" s="96" t="s">
        <v>178</v>
      </c>
      <c r="C4" s="46" t="str">
        <f>IF(A4=TRUE,IF(OR(A3,A5,A6,A7,A8)=FALSE,"BIFMA M7.1-2011(R2021) (small-scale), compliance","ERROR"),"")</f>
        <v/>
      </c>
      <c r="D4" s="42" t="str">
        <f>IF(A4=TRUE,IF(OR(A3,A5,A6,A7,A8)=FALSE,"","ERROR"),"")</f>
        <v/>
      </c>
      <c r="E4" s="55"/>
      <c r="F4" s="3"/>
    </row>
    <row r="5" spans="1:6" ht="25.5" x14ac:dyDescent="0.2">
      <c r="A5" s="1" t="b">
        <v>0</v>
      </c>
      <c r="B5" s="82" t="s">
        <v>147</v>
      </c>
      <c r="C5" s="18" t="str">
        <f>IF(A5=TRUE,IF(OR(A3,A4,A6,A7,A8)=FALSE,"ASTM D 6670 (mid-scale chamber), screening","ERROR"),"")</f>
        <v/>
      </c>
      <c r="D5" s="42" t="str">
        <f>IF(A5=TRUE,IF(OR(A3,A4,A6,A7,A8)=FALSE,"","ERROR"),"")</f>
        <v/>
      </c>
      <c r="E5" s="55"/>
      <c r="F5" s="3"/>
    </row>
    <row r="6" spans="1:6" ht="27" customHeight="1" x14ac:dyDescent="0.2">
      <c r="A6" s="1" t="b">
        <v>0</v>
      </c>
      <c r="B6" s="82" t="s">
        <v>148</v>
      </c>
      <c r="C6" s="18" t="str">
        <f>IF(A6=TRUE,IF(OR(A3,A4,A5,A7,A8)=FALSE,"ASTM D 5116 (small-scale chamber), screening","ERROR"),"")</f>
        <v/>
      </c>
      <c r="D6" s="42" t="str">
        <f>IF(A6=TRUE,IF(OR(A3,A4,A5,A7,A8)=FALSE,"","ERROR"),"")</f>
        <v/>
      </c>
      <c r="E6" s="55"/>
      <c r="F6" s="3"/>
    </row>
    <row r="7" spans="1:6" ht="27" customHeight="1" x14ac:dyDescent="0.2">
      <c r="A7" s="1" t="b">
        <v>0</v>
      </c>
      <c r="B7" s="96" t="s">
        <v>179</v>
      </c>
      <c r="C7" s="18" t="str">
        <f>IF(A7=TRUE,IF(OR(A3,A4,A5,A6,A8)=FALSE,"BIFMA M7.1-2011(R2021) (small-scale), EF for material","ERROR"),"")</f>
        <v/>
      </c>
      <c r="D7" s="42" t="str">
        <f>IF(A7=TRUE,IF(OR(A3,A4,A5,A6,A8)=FALSE,"","ERROR"),"")</f>
        <v/>
      </c>
      <c r="E7" s="55"/>
      <c r="F7" s="3"/>
    </row>
    <row r="8" spans="1:6" ht="19.5" customHeight="1" x14ac:dyDescent="0.2">
      <c r="A8" s="1" t="b">
        <v>0</v>
      </c>
      <c r="B8" s="14" t="s">
        <v>136</v>
      </c>
      <c r="C8" s="18" t="str">
        <f>IF(A8=TRUE,IF(OR(A3,A4,A5,A6,A7)=FALSE,"Other, see instructions","ERROR"),"")</f>
        <v/>
      </c>
      <c r="D8" s="42" t="str">
        <f>IF(A8=TRUE,IF(OR(A3,A4,A5,A6,A7)=FALSE,"","ERROR"),"")</f>
        <v/>
      </c>
      <c r="E8" s="55"/>
      <c r="F8" s="3"/>
    </row>
    <row r="9" spans="1:6" s="20" customFormat="1" ht="12.75" customHeight="1" x14ac:dyDescent="0.2">
      <c r="A9" s="248" t="s">
        <v>135</v>
      </c>
      <c r="B9" s="248"/>
      <c r="C9" s="248"/>
      <c r="D9" s="248"/>
      <c r="E9" s="55"/>
    </row>
    <row r="10" spans="1:6" ht="12.75" customHeight="1" x14ac:dyDescent="0.2">
      <c r="A10" s="62" t="s">
        <v>0</v>
      </c>
      <c r="B10" s="5" t="s">
        <v>40</v>
      </c>
      <c r="C10" s="26"/>
      <c r="D10" s="2"/>
      <c r="E10" s="55"/>
    </row>
    <row r="11" spans="1:6" ht="14.1" customHeight="1" x14ac:dyDescent="0.2">
      <c r="A11" s="1" t="b">
        <v>0</v>
      </c>
      <c r="B11" s="14" t="s">
        <v>29</v>
      </c>
      <c r="C11" s="40" t="str">
        <f>IF(A3=TRUE,IF(A11=TRUE,IF(OR(A12,A13,A14)=FALSE,"Seat","ERROR"),""),"N/A")</f>
        <v>N/A</v>
      </c>
      <c r="D11" s="45" t="str">
        <f>IF(A3=TRUE,IF(A11=TRUE,IF(OR(A12,A13,A14)=FALSE,"","ERROR"),""),IF(OR(A4,A5,A6,A7,A8)=TRUE,IF(A11=TRUE,"N/A",""),""))</f>
        <v/>
      </c>
      <c r="E11" s="55" t="str">
        <f>IF(AND(A3,A11,A17)=TRUE,IF(D17="ERROR","N/A","RPT81"),IF(AND(A3,A11,A16)=TRUE,IF(D16="ERROR","N/A","RPT86"),""))</f>
        <v/>
      </c>
    </row>
    <row r="12" spans="1:6" ht="14.1" customHeight="1" x14ac:dyDescent="0.2">
      <c r="A12" s="1" t="b">
        <v>0</v>
      </c>
      <c r="B12" s="14" t="s">
        <v>36</v>
      </c>
      <c r="C12" s="40" t="str">
        <f>IF(A3=TRUE,IF(A12=TRUE,IF(OR(A11,A13,A14)=FALSE,"Workstation component","ERROR"),""),"N/A")</f>
        <v>N/A</v>
      </c>
      <c r="D12" s="45" t="str">
        <f>IF(A3=TRUE,IF(A12=TRUE,IF(OR(A11,A13,A14)=FALSE,"","ERROR"),""),IF(OR(A4,A5,A6,A7,A8)=TRUE,IF(A12=TRUE,"N/A",""),""))</f>
        <v/>
      </c>
      <c r="E12" s="55" t="str">
        <f>IF(AND(A3,A12,A17,A19)=TRUE,IF(OR(D17="ERROR",D19="ERROR"),"N/A","RPT79"),IF(AND(A3,A12,A16,A19)=TRUE,IF(OR(D16="ERROR",D19="ERROR"),"N/A","RPT84"),IF(AND(A3,A12,A17,A20)=TRUE,IF(OR(D17="ERROR",D20="ERROR"),"N/A","RPT80"),IF(AND(A3,A12,A16,A20)=TRUE,IF(OR(D16="ERROR",D20="ERROR"),"N/A","RPT85"),IF(AND(A3,A12,A17,A21)=TRUE,IF(OR(D17="ERROR",D21="ERROR"),"N/A","RPT79 or RPT80"),IF(AND(A3,A12,A16,A21)=TRUE,IF(OR(D16="ERROR",D21="ERROR"),"N/A","RPT84 or RPT85"),""))))))</f>
        <v/>
      </c>
    </row>
    <row r="13" spans="1:6" ht="14.1" customHeight="1" x14ac:dyDescent="0.2">
      <c r="A13" s="1" t="b">
        <v>0</v>
      </c>
      <c r="B13" s="14" t="s">
        <v>30</v>
      </c>
      <c r="C13" s="40" t="str">
        <f>IF(A3=TRUE,IF(A13=TRUE,IF(OR(A11,A12,A14)=FALSE,B13,"ERROR"),""),"N/A")</f>
        <v>N/A</v>
      </c>
      <c r="D13" s="45" t="str">
        <f>IF(A3=TRUE,IF(A13=TRUE,IF(OR(A11,A12,A14)=FALSE,"","ERROR"),""),IF(OR(A4,A5,A6,A7,A8)=TRUE,IF(A13=TRUE,"N/A",""),""))</f>
        <v/>
      </c>
      <c r="E13" s="55" t="str">
        <f>IF(AND(A3,A13,A17,A19)=TRUE,IF(OR(D17="ERROR",D19="ERROR"),"N/A","RPT82"),IF(AND(A3,A13,A16,A19)=TRUE,IF(OR(D16="ERROR",D19="ERROR"),"N/A","RPT87"),IF(AND(A3,A13,A17,A20)=TRUE,IF(OR(D17="ERROR",D20="ERROR"),"N/A","RPT83"),IF(AND(A3,A13,A16,A20)=TRUE,IF(OR(D16="ERROR",D20="ERROR"),"N/A","RPT88"),IF(AND(A3,A13,A17,A21)=TRUE,IF(OR(D17="ERROR",D21="ERROR"),"N/A","RPT82 or RPT83"),IF(AND(A3,A13,A16,A21)=TRUE,IF(OR(D16="ERROR",D21="ERROR"),"N/A","RPT87 or RPT88"),""))))))</f>
        <v/>
      </c>
    </row>
    <row r="14" spans="1:6" ht="14.1" customHeight="1" x14ac:dyDescent="0.2">
      <c r="A14" s="1" t="b">
        <v>0</v>
      </c>
      <c r="B14" s="14" t="s">
        <v>31</v>
      </c>
      <c r="C14" s="40" t="str">
        <f>IF(A3=TRUE,IF(A14=TRUE,IF(OR(A11,A12,A13)=FALSE,"Classroom furniture (pupil desk or seating)","ERROR"),""),"N/A")</f>
        <v>N/A</v>
      </c>
      <c r="D14" s="45" t="str">
        <f>IF(A3=TRUE,IF(A14=TRUE,IF(OR(A11,A12,A13)=FALSE,"","ERROR"),""),IF(OR(A4,A5,A6,A7,A8)=TRUE,IF(A14=TRUE,"N/A",""),""))</f>
        <v/>
      </c>
      <c r="E14" s="55" t="str">
        <f>IF(AND(A3,A14,A17)=TRUE,IF(D17="ERROR","N/A","RPT91"),"")</f>
        <v/>
      </c>
    </row>
    <row r="15" spans="1:6" x14ac:dyDescent="0.2">
      <c r="A15" s="1"/>
      <c r="B15" s="4" t="s">
        <v>117</v>
      </c>
      <c r="C15" s="25"/>
      <c r="D15" s="2"/>
      <c r="E15" s="55"/>
    </row>
    <row r="16" spans="1:6" ht="14.1" customHeight="1" x14ac:dyDescent="0.2">
      <c r="A16" s="1" t="b">
        <v>0</v>
      </c>
      <c r="B16" s="14" t="s">
        <v>32</v>
      </c>
      <c r="C16" s="40" t="str">
        <f>IF(A3=TRUE,IF(OR(A11,A12,A13,A14)=TRUE,IF(A16=TRUE,IF(OR(A17)=FALSE,B16,"ERROR"),""),"N/A"),"N/A")</f>
        <v>N/A</v>
      </c>
      <c r="D16" s="45" t="str">
        <f>IF(A3=TRUE,IF(A16=TRUE,IF(OR(A17)=FALSE,"","ERROR"),""),IF(OR(A4,A5,A6,A7,A8)=TRUE,IF(A16=TRUE,"N/A",""),""))</f>
        <v/>
      </c>
      <c r="E16" s="55"/>
    </row>
    <row r="17" spans="1:5" ht="14.1" customHeight="1" x14ac:dyDescent="0.2">
      <c r="A17" s="1" t="b">
        <v>0</v>
      </c>
      <c r="B17" s="14" t="s">
        <v>33</v>
      </c>
      <c r="C17" s="40" t="str">
        <f>IF(A3=TRUE,IF(OR(A11,A12,A13,A14)=TRUE,IF(A17=TRUE,IF(OR(A16)=FALSE,B17,"ERROR"),""),"N/A"),"N/A")</f>
        <v>N/A</v>
      </c>
      <c r="D17" s="45" t="str">
        <f>IF(A3=TRUE,IF(A17=TRUE,IF(OR(A16)=FALSE,"","ERROR"),""),IF(OR(A4,A5,A6,A7,A8)=TRUE,IF(A17=TRUE,"N/A",""),""))</f>
        <v/>
      </c>
      <c r="E17" s="55"/>
    </row>
    <row r="18" spans="1:5" x14ac:dyDescent="0.2">
      <c r="A18" s="1"/>
      <c r="B18" s="249" t="s">
        <v>102</v>
      </c>
      <c r="C18" s="249"/>
      <c r="D18" s="249"/>
      <c r="E18" s="55"/>
    </row>
    <row r="19" spans="1:5" ht="14.1" customHeight="1" x14ac:dyDescent="0.2">
      <c r="A19" s="1" t="b">
        <v>0</v>
      </c>
      <c r="B19" s="14" t="s">
        <v>34</v>
      </c>
      <c r="C19" s="40" t="str">
        <f>IF(A3=TRUE,IF(OR(A12,A13)=TRUE,IF(OR(A16,A17)=TRUE,IF(A19=TRUE,IF(OR(A20,A21)=FALSE,B19,"ERROR"),""),"N/A"),"N/A"),"N/A")</f>
        <v>N/A</v>
      </c>
      <c r="D19" s="45" t="str">
        <f>IF(A3=TRUE,IF(A19=TRUE,IF(OR(A20,A21)=FALSE,"","ERROR"),""),IF(OR(A4,A5,A6,A7,A8)=TRUE,IF(A19=TRUE,"N/A",""),""))</f>
        <v/>
      </c>
      <c r="E19" s="55"/>
    </row>
    <row r="20" spans="1:5" ht="14.1" customHeight="1" x14ac:dyDescent="0.2">
      <c r="A20" s="1" t="b">
        <v>0</v>
      </c>
      <c r="B20" s="14" t="s">
        <v>35</v>
      </c>
      <c r="C20" s="40" t="str">
        <f>IF(A3=TRUE,IF(OR(A12,A13)=TRUE,IF(OR(A16,A17)=TRUE,IF(A20=TRUE,IF(OR(A19,A21)=FALSE,B20,"ERROR"),""),"N/A"),"N/A"),"N/A")</f>
        <v>N/A</v>
      </c>
      <c r="D20" s="45" t="str">
        <f>IF(A3=TRUE,IF(A20=TRUE,IF(OR(A19,A21)=FALSE,"","ERROR"),""),IF(OR(A4,A5,A6,A7,A8)=TRUE,IF(A20=TRUE,"N/A",""),""))</f>
        <v/>
      </c>
      <c r="E20" s="55"/>
    </row>
    <row r="21" spans="1:5" ht="14.1" customHeight="1" x14ac:dyDescent="0.2">
      <c r="A21" s="1" t="b">
        <v>0</v>
      </c>
      <c r="B21" s="14" t="s">
        <v>37</v>
      </c>
      <c r="C21" s="40" t="str">
        <f>IF(A3=TRUE,IF(OR(A12,A13)=TRUE,IF(OR(A16,A17)=TRUE,IF(A21=TRUE,IF(OR(A19,A20)=FALSE,B21,"ERROR"),""),"N/A"),"N/A"),"N/A")</f>
        <v>N/A</v>
      </c>
      <c r="D21" s="45" t="str">
        <f>IF(A3=TRUE,IF(A21=TRUE,IF(OR(A19,A20)=FALSE,"","ERROR"),""),IF(OR(A4,A5,A6,A7,A8)=TRUE,IF(A21=TRUE,"N/A",""),""))</f>
        <v/>
      </c>
      <c r="E21" s="55"/>
    </row>
    <row r="22" spans="1:5" x14ac:dyDescent="0.2">
      <c r="A22" s="63" t="s">
        <v>4</v>
      </c>
      <c r="B22" s="6" t="s">
        <v>39</v>
      </c>
      <c r="C22" s="26"/>
      <c r="D22" s="2"/>
      <c r="E22" s="55"/>
    </row>
    <row r="23" spans="1:5" ht="13.5" customHeight="1" x14ac:dyDescent="0.2">
      <c r="A23" s="1" t="b">
        <v>0</v>
      </c>
      <c r="B23" s="14" t="s">
        <v>36</v>
      </c>
      <c r="C23" s="41" t="str">
        <f>IF(A4=TRUE,IF(A23=TRUE,IF(OR(A24,A25)=FALSE,"Workstation component","ERROR"),""),"N/A")</f>
        <v>N/A</v>
      </c>
      <c r="D23" s="45" t="str">
        <f>IF(A4=TRUE,IF(A23=TRUE,IF(OR(A24,A25)=FALSE,"","ERROR"),""),IF(OR(A3,A5,A6,A7,A8)=TRUE,IF(A23=TRUE,"N/A",""),""))</f>
        <v/>
      </c>
      <c r="E23" s="55" t="str">
        <f>IF(AND(A4,A23,A28,A30)=TRUE,IF(OR(D28="ERROR",D30="ERROR"),"N/A","RPT82"),IF(AND(A4,A23,A27,A30)=TRUE,IF(OR(D276="ERROR",D30="ERROR"),"N/A","RPT87"),IF(AND(A4,A23,A28,A31)=TRUE,IF(OR(D28="ERROR",D31="ERROR"),"N/A","RPT83"),IF(AND(A4,A23,A27,A31)=TRUE,IF(OR(D27="ERROR",D31="ERROR"),"N/A","RPT88"),IF(AND(A4,A23,A28,A32)=TRUE,IF(OR(D28="ERROR",D32="ERROR"),"N/A","RPT82 or RPT83"),IF(AND(A4,A23,A27,A32)=TRUE,IF(OR(D27="ERROR",D32="ERROR"),"N/A","RPT87 or RPT88"),""))))))</f>
        <v/>
      </c>
    </row>
    <row r="24" spans="1:5" ht="14.1" customHeight="1" x14ac:dyDescent="0.2">
      <c r="A24" s="1" t="b">
        <v>0</v>
      </c>
      <c r="B24" s="14" t="s">
        <v>30</v>
      </c>
      <c r="C24" s="40" t="str">
        <f>IF(A4=TRUE,IF(A24=TRUE,IF(OR(A23,A25)=FALSE,B24,"ERROR"),""),"N/A")</f>
        <v>N/A</v>
      </c>
      <c r="D24" s="45" t="str">
        <f>IF(A4=TRUE,IF(A24=TRUE,IF(OR(A23,A25)=FALSE,"","ERROR"),""),IF(OR(A3,A5,A6,A7,A8)=TRUE,IF(A24=TRUE,"N/A",""),""))</f>
        <v/>
      </c>
      <c r="E24" s="55" t="str">
        <f>IF(AND(A4,A24,A28,A30)=TRUE,IF(OR(D28="ERROR",D30="ERROR"),"N/A","RPT82"),IF(AND(A4,A24,A27,A30)=TRUE,IF(OR(D276="ERROR",D30="ERROR"),"N/A","RPT87"),IF(AND(A4,A24,A28,A31)=TRUE,IF(OR(D28="ERROR",D31="ERROR"),"N/A","RPT83"),IF(AND(A4,A24,A27,A31)=TRUE,IF(OR(D27="ERROR",D31="ERROR"),"N/A","RPT88"),IF(AND(A4,A24,A28,A32)=TRUE,IF(OR(D28="ERROR",D32="ERROR"),"N/A","RPT82 or RPT83"),IF(AND(A4,A24,A27,A32)=TRUE,IF(OR(D27="ERROR",D32="ERROR"),"N/A","RPT87 or RPT88"),""))))))</f>
        <v/>
      </c>
    </row>
    <row r="25" spans="1:5" ht="14.1" customHeight="1" x14ac:dyDescent="0.2">
      <c r="A25" s="1" t="b">
        <v>0</v>
      </c>
      <c r="B25" s="14" t="s">
        <v>38</v>
      </c>
      <c r="C25" s="40" t="str">
        <f>IF(A4=TRUE,IF(A25=TRUE,IF(OR(A23,A24)=FALSE,B25,"ERROR"),""),"N/A")</f>
        <v>N/A</v>
      </c>
      <c r="D25" s="45" t="str">
        <f>IF(A4=TRUE,IF(A25=TRUE,IF(OR(A23,A24)=FALSE,"","ERROR"),""),IF(OR(A3,A5,A6,A7,A8)=TRUE,IF(A25=TRUE,"N/A",""),""))</f>
        <v/>
      </c>
      <c r="E25" s="55" t="str">
        <f>IF(AND(A4,A25,A28)=TRUE,IF(D28="ERROR","N/A","RPT63"),IF(AND(A4,A25,A27)=TRUE,"NA",""))</f>
        <v/>
      </c>
    </row>
    <row r="26" spans="1:5" x14ac:dyDescent="0.2">
      <c r="A26" s="58"/>
      <c r="B26" s="4" t="s">
        <v>117</v>
      </c>
      <c r="C26" s="26"/>
      <c r="D26" s="2"/>
      <c r="E26" s="55"/>
    </row>
    <row r="27" spans="1:5" ht="14.1" customHeight="1" x14ac:dyDescent="0.2">
      <c r="A27" s="1" t="b">
        <v>0</v>
      </c>
      <c r="B27" s="14" t="s">
        <v>32</v>
      </c>
      <c r="C27" s="40" t="str">
        <f>IF(A4=TRUE,IF(OR(A23,A24,A25)=TRUE,IF(A27=TRUE,IF(OR(A28)=FALSE,B27,"ERROR"),""),"N/A"),"N/A")</f>
        <v>N/A</v>
      </c>
      <c r="D27" s="45" t="str">
        <f>IF(A4=TRUE,IF(A27=TRUE,IF(OR(A28)=FALSE,"","ERROR"),""),IF(OR(A3,A5,A6,A7,A8)=TRUE,IF(A27=TRUE,"N/A",""),""))</f>
        <v/>
      </c>
      <c r="E27" s="56"/>
    </row>
    <row r="28" spans="1:5" ht="14.1" customHeight="1" x14ac:dyDescent="0.2">
      <c r="A28" s="1" t="b">
        <v>0</v>
      </c>
      <c r="B28" s="14" t="s">
        <v>33</v>
      </c>
      <c r="C28" s="40" t="str">
        <f>IF(A4=TRUE,IF(OR(A23,A24,A25)=TRUE,IF(A28=TRUE,IF(OR(A27)=FALSE,B28,"ERROR"),""),"N/A"),"N/A")</f>
        <v>N/A</v>
      </c>
      <c r="D28" s="45" t="str">
        <f>IF(A4=TRUE,IF(A28=TRUE,IF(OR(A27)=FALSE,"","ERROR"),""),IF(OR(A3,A5,A6,A7,A8)=TRUE,IF(A28=TRUE,"N/A",""),""))</f>
        <v/>
      </c>
      <c r="E28" s="55"/>
    </row>
    <row r="29" spans="1:5" x14ac:dyDescent="0.2">
      <c r="A29" s="1"/>
      <c r="B29" s="4" t="s">
        <v>109</v>
      </c>
      <c r="C29" s="4"/>
      <c r="D29" s="2"/>
      <c r="E29" s="55"/>
    </row>
    <row r="30" spans="1:5" ht="14.1" customHeight="1" x14ac:dyDescent="0.2">
      <c r="A30" s="1" t="b">
        <v>0</v>
      </c>
      <c r="B30" s="14" t="s">
        <v>34</v>
      </c>
      <c r="C30" s="47" t="str">
        <f>IF(A4=TRUE,IF(OR(A23,A24)=TRUE,IF(OR(A27,A28)=TRUE,IF(A30=TRUE,IF(OR(A31,A32)=FALSE,B30,"ERROR"),""),"N/A"),"N/A"),"N/A")</f>
        <v>N/A</v>
      </c>
      <c r="D30" s="45" t="str">
        <f>IF(A4=TRUE,IF(A30=TRUE,IF(OR(A31,A32)=FALSE,"","ERROR"),""),IF(OR(A3,A5,A6,A7,A8)=TRUE,IF(A30=TRUE,"N/A",""),""))</f>
        <v/>
      </c>
      <c r="E30" s="55"/>
    </row>
    <row r="31" spans="1:5" ht="14.1" customHeight="1" x14ac:dyDescent="0.2">
      <c r="A31" s="1" t="b">
        <v>0</v>
      </c>
      <c r="B31" s="14" t="s">
        <v>35</v>
      </c>
      <c r="C31" s="47" t="str">
        <f>IF(A4=TRUE,IF(OR(A23,A24)=TRUE,IF(OR(A27,A28)=TRUE,IF(A31=TRUE,IF(OR(A30,A32)=FALSE,B31,"ERROR"),""),"N/A"),"N/A"),"N/A")</f>
        <v>N/A</v>
      </c>
      <c r="D31" s="45" t="str">
        <f>IF(A4=TRUE,IF(A31=TRUE,IF(OR(A30,A32)=FALSE,"","ERROR"),""),IF(OR(A3,A5,A6,A7,A8)=TRUE,IF(A31=TRUE,"N/A",""),""))</f>
        <v/>
      </c>
      <c r="E31" s="55"/>
    </row>
    <row r="32" spans="1:5" ht="14.1" customHeight="1" x14ac:dyDescent="0.2">
      <c r="A32" s="1" t="b">
        <v>0</v>
      </c>
      <c r="B32" s="14" t="s">
        <v>37</v>
      </c>
      <c r="C32" s="47" t="str">
        <f>IF(A4=TRUE,IF(OR(A23,A24)=TRUE,IF(OR(A27,A28)=TRUE,IF(A32=TRUE,IF(OR(A30,A31)=FALSE,B32,"ERROR"),""),"N/A"),"N/A"),"N/A")</f>
        <v>N/A</v>
      </c>
      <c r="D32" s="45" t="str">
        <f>IF(A4=TRUE,IF(A32=TRUE,IF(OR(A30,A31)=FALSE,"","ERROR"),""),IF(OR(A3,A5,A6,A7,A8)=TRUE,IF(A32=TRUE,"N/A",""),""))</f>
        <v/>
      </c>
      <c r="E32" s="55"/>
    </row>
    <row r="33" spans="1:5" x14ac:dyDescent="0.2">
      <c r="A33" s="63" t="s">
        <v>11</v>
      </c>
      <c r="B33" s="4" t="s">
        <v>96</v>
      </c>
      <c r="C33" s="43"/>
      <c r="D33" s="2"/>
      <c r="E33" s="55"/>
    </row>
    <row r="34" spans="1:5" x14ac:dyDescent="0.2">
      <c r="A34" s="1" t="b">
        <v>0</v>
      </c>
      <c r="B34" s="14" t="s">
        <v>5</v>
      </c>
      <c r="C34" s="47" t="str">
        <f>IF(OR(A5,A6)=TRUE,IF(A34=TRUE,IF(OR(A35,A36,A37,A38,A39,A40)=FALSE,B34,"ERROR"),""),"N/A")</f>
        <v>N/A</v>
      </c>
      <c r="D34" s="45" t="str">
        <f>IF(OR(A5,A6)=TRUE,IF(A34=TRUE,IF(OR(A35,A36,A37,A38,A39,A40)=FALSE,"","ERROR"),""),IF(OR(A3,A4,A7,A8)=TRUE,IF(A34=TRUE,"N/A",""),""))</f>
        <v/>
      </c>
      <c r="E34" s="57" t="b">
        <f>IF(A5=TRUE,IF(AND(A5,A34,A45)=TRUE,IF(D45="ERROR","N/A","RPT44"),IF(AND(A5,A34,A44)=TRUE,IF(D44="ERROR","N/A","TBD"),IF(AND(A5,A34,A43)=TRUE,IF(D43="ERROR","N/A","TBD"),IF(AND(A5,A34,A42)=TRUE,IF(D42="ERROR","N/A","TBD"),"")))),IF(A6=TRUE,IF(AND(A6,A34,A45)=TRUE,IF(D45="ERROR","N/A","RPT52"),IF(AND(A6,A34,A44)=TRUE,IF(D44="ERROR","N/A","RPT51"),IF(AND(A6,A34,A43)=TRUE,IF(D43="ERROR","N/A","RPT57"),IF(AND(A6,A34,A42)=TRUE,IF(D42="ERROR","N/A","RPT49"),""))))))</f>
        <v>0</v>
      </c>
    </row>
    <row r="35" spans="1:5" x14ac:dyDescent="0.2">
      <c r="A35" s="1" t="b">
        <v>0</v>
      </c>
      <c r="B35" s="14" t="s">
        <v>94</v>
      </c>
      <c r="C35" s="47" t="str">
        <f>IF(OR(A5,A6)=TRUE,IF(A35=TRUE,IF(OR(A34,A36,A37,A38,A39,A40)=FALSE,B35,"ERROR"),""),"N/A")</f>
        <v>N/A</v>
      </c>
      <c r="D35" s="45" t="str">
        <f>IF(OR(A5,A6)=TRUE,IF(A35=TRUE,IF(OR(A34,A36,A37,A38,A39,A40)=FALSE,"","ERROR"),""),IF(OR(A3,A4,A7,A8)=TRUE,IF(A35=TRUE,"N/A",""),""))</f>
        <v/>
      </c>
      <c r="E35" s="57" t="b">
        <f>IF(A5=TRUE,IF(AND(A5,A35,A45)=TRUE,IF(D45="ERROR","N/A","RPT44"),IF(AND(A5,A35,A44)=TRUE,IF(D44="ERROR","N/A","TBD"),IF(AND(A5,A35,A43)=TRUE,IF(D43="ERROR","N/A","TBD"),IF(AND(A5,A35,A42)=TRUE,IF(D42="ERROR","N/A","TBD"),"")))),IF(A6=TRUE,IF(AND(A6,A35,A45)=TRUE,IF(D45="ERROR","N/A","RPT52"),IF(AND(A6,A35,A44)=TRUE,IF(D44="ERROR","N/A","RPT51"),IF(AND(A6,A35,A43)=TRUE,IF(D43="ERROR","N/A","RPT57"),IF(AND(A6,A35,A42)=TRUE,IF(D42="ERROR","N/A","RPT49"),""))))))</f>
        <v>0</v>
      </c>
    </row>
    <row r="36" spans="1:5" x14ac:dyDescent="0.2">
      <c r="A36" s="1" t="b">
        <v>0</v>
      </c>
      <c r="B36" s="14" t="s">
        <v>97</v>
      </c>
      <c r="C36" s="40" t="str">
        <f>IF(OR(A5,A6)=TRUE,IF(A36=TRUE,IF(OR(A34,A35,A37,A38,A39,A40)=FALSE,B36,"ERROR"),""),"N/A")</f>
        <v>N/A</v>
      </c>
      <c r="D36" s="45" t="str">
        <f>IF(OR(A5,A6)=TRUE,IF(A36=TRUE,IF(OR(A34,A35,A37,A38,A39,A40)=FALSE,"","ERROR"),""),IF(OR(A3,A4,A7,A8)=TRUE,IF(A36=TRUE,"N/A",""),""))</f>
        <v/>
      </c>
      <c r="E36" s="57" t="b">
        <f>IF(A5=TRUE,IF(AND(A5,A36,A45)=TRUE,IF(D45="ERROR","N/A","RPT44"),IF(AND(A5,A36,A44)=TRUE,IF(D44="ERROR","N/A","TBD"),IF(AND(A5,A36,A43)=TRUE,IF(D43="ERROR","N/A","TBD"),IF(AND(A5,A36,A42)=TRUE,IF(D42="ERROR","N/A","TBD"),"")))),IF(A6=TRUE,IF(AND(A6,A36,A45)=TRUE,IF(D45="ERROR","N/A","RPT52"),IF(AND(A6,A36,A44)=TRUE,IF(D44="ERROR","N/A","RPT51"),IF(AND(A6,A36,A43)=TRUE,IF(D43="ERROR","N/A","RPT57"),IF(AND(A6,A36,A42)=TRUE,IF(D42="ERROR","N/A","RPT49"),""))))))</f>
        <v>0</v>
      </c>
    </row>
    <row r="37" spans="1:5" x14ac:dyDescent="0.2">
      <c r="A37" s="1" t="b">
        <v>0</v>
      </c>
      <c r="B37" s="14" t="s">
        <v>95</v>
      </c>
      <c r="C37" s="40" t="str">
        <f>IF(OR(A5,A6)=TRUE,IF(A37=TRUE,IF(OR(A34,A35,A36,A38,A39,A40)=FALSE,B37,"ERROR"),""),"N/A")</f>
        <v>N/A</v>
      </c>
      <c r="D37" s="45" t="str">
        <f>IF(OR(A5,A6)=TRUE,IF(A37=TRUE,IF(OR(A34,A35,A36,A38,A39,A40)=FALSE,"","ERROR"),""),IF(OR(A3,A4,A7,A8)=TRUE,IF(A37=TRUE,"N/A",""),""))</f>
        <v/>
      </c>
      <c r="E37" s="57" t="b">
        <f>IF(A5=TRUE,IF(AND(A5,A37,A45)=TRUE,IF(D45="ERROR","N/A","RPT44"),IF(AND(A5,A37,A44)=TRUE,IF(D44="ERROR","N/A","TBD"),IF(AND(A5,A37,A43)=TRUE,IF(D43="ERROR","N/A","TBD"),IF(AND(A5,A37,A42)=TRUE,IF(D42="ERROR","N/A","TBD"),"")))),IF(A6=TRUE,IF(AND(A6,A37,A45)=TRUE,IF(D45="ERROR","N/A","RPT52"),IF(AND(A6,A37,A44)=TRUE,IF(D44="ERROR","N/A","RPT51"),IF(AND(A6,A37,A43)=TRUE,IF(D43="ERROR","N/A","RPT57"),IF(AND(A6,A37,A42)=TRUE,IF(D42="ERROR","N/A","RPT49"),""))))))</f>
        <v>0</v>
      </c>
    </row>
    <row r="38" spans="1:5" x14ac:dyDescent="0.2">
      <c r="A38" s="1" t="b">
        <v>0</v>
      </c>
      <c r="B38" s="14" t="s">
        <v>122</v>
      </c>
      <c r="C38" s="40" t="str">
        <f>IF(A6=TRUE,IF(A38=TRUE,IF(OR(A34,A35,A36,A37,A39,A40)=FALSE,"7-day test consisting of 6-days conditioning &amp; 24-h test","ERROR"),""),"N/A")</f>
        <v>N/A</v>
      </c>
      <c r="D38" s="45" t="str">
        <f>IF(A6=TRUE,IF(A38=TRUE,IF(OR(A34,A35,A36,A37,A39,A40)=FALSE,"","ERROR"),""),IF(OR(A3,A4,A5,A7,A8)=TRUE,IF(A38=TRUE,"N/A",""),""))</f>
        <v/>
      </c>
      <c r="E38" s="57" t="b">
        <f>IF(A6=TRUE,IF(AND(A6,A38,A45)=TRUE,IF(D45="ERROR","N/A","RPT52"),IF(AND(A6,A38,A44)=TRUE,IF(D44="ERROR","N/A","RPT51"),IF(AND(A6,A38,A43)=TRUE,IF(D43="ERROR","N/A","RPT57"),IF(AND(A6,A38,A42)=TRUE,IF(D42="ERROR","N/A","RPT49"),"")))))</f>
        <v>0</v>
      </c>
    </row>
    <row r="39" spans="1:5" x14ac:dyDescent="0.2">
      <c r="A39" s="1" t="b">
        <v>0</v>
      </c>
      <c r="B39" s="14" t="s">
        <v>123</v>
      </c>
      <c r="C39" s="40" t="str">
        <f>IF(A6=TRUE,IF(A39=TRUE,IF(OR(A34,A35,A36,A37,A38,A40)=FALSE,"14-day test consisting of 13-day conditioning &amp; 24-h test","ERROR"),""),"N/A")</f>
        <v>N/A</v>
      </c>
      <c r="D39" s="45" t="str">
        <f>IF(A6=TRUE,IF(A39=TRUE,IF(OR(A34,A35,A36,A37,A38,A40)=FALSE,"","ERROR"),""),IF(OR(A3,A4,A5,A7,A8)=TRUE,IF(A39=TRUE,"N/A",""),""))</f>
        <v/>
      </c>
      <c r="E39" s="57" t="s">
        <v>126</v>
      </c>
    </row>
    <row r="40" spans="1:5" x14ac:dyDescent="0.2">
      <c r="A40" s="1" t="b">
        <v>0</v>
      </c>
      <c r="B40" s="14" t="s">
        <v>137</v>
      </c>
      <c r="C40" s="40" t="str">
        <f>IF(OR(A5,A6)=TRUE,IF(A40=TRUE,IF(OR(A34,A35,A36,A37,A38,A39)=FALSE,"Other, see instructions","ERROR"),""),"N/A")</f>
        <v>N/A</v>
      </c>
      <c r="D40" s="45" t="str">
        <f>IF(OR(A5,A6)=TRUE,IF(A40=TRUE,IF(OR(A34,A35,A36,A37,A38,A39)=FALSE,"","ERROR"),""),IF(OR(A3,A4,A7,A8)=TRUE,IF(A40=TRUE,"N/A",""),""))</f>
        <v/>
      </c>
      <c r="E40" s="57" t="b">
        <f>IF(A5=TRUE,IF(AND(A5,A40,A45)=TRUE,IF(D45="ERROR","N/A","RPT44"),IF(AND(A5,A40,A44)=TRUE,IF(D44="ERROR","N/A","TBD"),IF(AND(A5,A40,A43)=TRUE,IF(D43="ERROR","N/A","TBD"),IF(AND(A5,A40,A42)=TRUE,IF(D42="ERROR","N/A","TBD"),"")))),IF(A6=TRUE,IF(AND(A6,A40,A45)=TRUE,IF(D45="ERROR","N/A","RPT52"),IF(AND(A6,A40,A44)=TRUE,IF(D44="ERROR","N/A","RPT51"),IF(AND(A6,A40,A43)=TRUE,IF(D43="ERROR","N/A","RPT57"),IF(AND(A6,A40,A42)=TRUE,IF(D42="ERROR","N/A","RPT49"),""))))))</f>
        <v>0</v>
      </c>
    </row>
    <row r="41" spans="1:5" x14ac:dyDescent="0.2">
      <c r="B41" s="4" t="s">
        <v>118</v>
      </c>
      <c r="E41" s="55"/>
    </row>
    <row r="42" spans="1:5" s="20" customFormat="1" x14ac:dyDescent="0.2">
      <c r="A42" s="59" t="b">
        <v>0</v>
      </c>
      <c r="B42" s="14" t="s">
        <v>8</v>
      </c>
      <c r="C42" s="47" t="str">
        <f>IF(OR(A5,A6)=TRUE,IF(OR(A34,A35,A36,A37,A38,A39,A40)=TRUE,IF(A42=TRUE,IF(OR(A43,A44,A45,A46)=FALSE,B42,"ERROR"),""),"N/A"),"N/A")</f>
        <v>N/A</v>
      </c>
      <c r="D42" s="73" t="str">
        <f>IF(OR(A5,A6)=TRUE,IF(A42=TRUE,IF(OR(A43,A44,A45,A46)=FALSE,"","ERROR"),""),IF(OR(A3,A4,A7,A8)=TRUE,IF(A42=TRUE,"N/A",""),""))</f>
        <v/>
      </c>
      <c r="E42" s="55"/>
    </row>
    <row r="43" spans="1:5" s="20" customFormat="1" x14ac:dyDescent="0.2">
      <c r="A43" s="97" t="b">
        <v>0</v>
      </c>
      <c r="B43" s="98" t="s">
        <v>9</v>
      </c>
      <c r="C43" s="99" t="str">
        <f>IF(OR(A5,A6)=TRUE,IF(OR(A34,A35,A36,A37,A38,A39,A40)=TRUE,IF(A43=TRUE,IF(OR(A42,A44,A45,A46)=FALSE,B43,"ERROR"),""),"N/A"),"N/A")</f>
        <v>N/A</v>
      </c>
      <c r="D43" s="73" t="str">
        <f>IF(OR(A5,A6)=TRUE,IF(A43=TRUE,IF(OR(A42,A44,A45,A46)=FALSE,"","ERROR"),""),IF(OR(A3,A4,A7,A8)=TRUE,IF(A43=TRUE,"N/A",""),""))</f>
        <v/>
      </c>
      <c r="E43" s="55"/>
    </row>
    <row r="44" spans="1:5" s="20" customFormat="1" x14ac:dyDescent="0.2">
      <c r="A44" s="97" t="b">
        <v>0</v>
      </c>
      <c r="B44" s="98" t="s">
        <v>110</v>
      </c>
      <c r="C44" s="99" t="str">
        <f>IF(OR(A5,A6)=TRUE,IF(OR(A34,A35,A36,A37,A38,A39,A40)=TRUE,IF(A44=TRUE,IF(OR(A42,A43,A45,A46)=FALSE,B44,"ERROR"),""),"N/A"),"N/A")</f>
        <v>N/A</v>
      </c>
      <c r="D44" s="73" t="str">
        <f>IF(OR(A5,A6)=TRUE,IF(A44=TRUE,IF(OR(A42,A43,A45,A46)=FALSE,"","ERROR"),""),IF(OR(A3,A4,A7,A8)=TRUE,IF(A44=TRUE,"N/A",""),""))</f>
        <v/>
      </c>
      <c r="E44" s="55"/>
    </row>
    <row r="45" spans="1:5" s="20" customFormat="1" x14ac:dyDescent="0.2">
      <c r="A45" s="59" t="b">
        <v>0</v>
      </c>
      <c r="B45" s="14" t="s">
        <v>33</v>
      </c>
      <c r="C45" s="47" t="str">
        <f>IF(OR(A5,A6)=TRUE,IF(OR(A34,A35,A36,A37,A38,A39,A40)=TRUE,IF(A45=TRUE,IF(OR(A42,A43,A44,A46)=FALSE,B45,"ERROR"),""),"N/A"),"N/A")</f>
        <v>N/A</v>
      </c>
      <c r="D45" s="73" t="str">
        <f>IF(OR(A5,A6)=TRUE,IF(A45=TRUE,IF(OR(A42,A43,A44,A46)=FALSE,"","ERROR"),""),IF(OR(A3,A4,A7,A8)=TRUE,IF(A45=TRUE,"N/A",""),""))</f>
        <v/>
      </c>
      <c r="E45" s="55"/>
    </row>
    <row r="46" spans="1:5" s="20" customFormat="1" ht="16.5" customHeight="1" x14ac:dyDescent="0.2">
      <c r="A46" s="59" t="b">
        <v>0</v>
      </c>
      <c r="B46" s="14" t="s">
        <v>138</v>
      </c>
      <c r="C46" s="47" t="str">
        <f>IF(OR(A5,A6)=TRUE,IF(OR(A34,A35,A36,A37,A38,A39,A40)=TRUE,IF(A46=TRUE,IF(OR(A42,A43,A44,A45)=FALSE,"Other, see instructions","ERROR"),""),"N/A"),"N/A")</f>
        <v>N/A</v>
      </c>
      <c r="D46" s="73" t="str">
        <f>IF(OR(A5,A6)=TRUE,IF(A46=TRUE,IF(OR(A42,A43,A44,A45)=FALSE,"","ERROR"),""),IF(OR(A3,A4,A7,A8)=TRUE,IF(A46=TRUE,"N/A",""),""))</f>
        <v/>
      </c>
      <c r="E46" s="55"/>
    </row>
    <row r="47" spans="1:5" s="20" customFormat="1" ht="12.75" customHeight="1" x14ac:dyDescent="0.2">
      <c r="A47" s="63" t="s">
        <v>111</v>
      </c>
      <c r="B47" s="4" t="s">
        <v>119</v>
      </c>
      <c r="C47" s="47"/>
      <c r="D47" s="44"/>
      <c r="E47" s="55"/>
    </row>
    <row r="48" spans="1:5" s="20" customFormat="1" ht="14.1" customHeight="1" x14ac:dyDescent="0.2">
      <c r="A48" s="65" t="b">
        <v>0</v>
      </c>
      <c r="B48" s="14" t="s">
        <v>32</v>
      </c>
      <c r="C48" s="47" t="str">
        <f>IF(A7=TRUE,IF(A48=TRUE,IF(A49=FALSE,B48,"ERROR"),""),"N/A")</f>
        <v>N/A</v>
      </c>
      <c r="D48" s="44" t="str">
        <f>IF(A7=TRUE,IF(A48=TRUE,IF(OR(A49)=FALSE,"","ERROR"),""),IF(OR(A3,A4,A5,A6,A8)=TRUE,IF(A48=TRUE,"N/A",""),""))</f>
        <v/>
      </c>
      <c r="E48" s="55" t="b">
        <f>IF(AND(A7,A48)=TRUE,IF(D48="ERROR","N/A","RPT90"))</f>
        <v>0</v>
      </c>
    </row>
    <row r="49" spans="1:6" s="20" customFormat="1" ht="14.1" customHeight="1" x14ac:dyDescent="0.2">
      <c r="A49" s="65" t="b">
        <v>0</v>
      </c>
      <c r="B49" s="14" t="s">
        <v>33</v>
      </c>
      <c r="C49" s="47" t="str">
        <f>IF(A7=TRUE,IF(A49=TRUE,IF(A48=FALSE,B49,"ERROR"),""),"N/A")</f>
        <v>N/A</v>
      </c>
      <c r="D49" s="44" t="str">
        <f>IF(A7=TRUE,IF(A49=TRUE,IF(OR(A48)=FALSE,"","ERROR"),""),IF(OR(A3,A4,A5,A6,A8)=TRUE,IF(A49=TRUE,"N/A",""),""))</f>
        <v/>
      </c>
      <c r="E49" s="55" t="str">
        <f>IF(AND(A7,A49)=TRUE,IF(D49="ERROR","N/A","RPT89"),"")</f>
        <v/>
      </c>
    </row>
    <row r="50" spans="1:6" s="20" customFormat="1" ht="12.75" customHeight="1" x14ac:dyDescent="0.2">
      <c r="A50" s="248" t="s">
        <v>13</v>
      </c>
      <c r="B50" s="248"/>
      <c r="C50" s="248"/>
      <c r="D50" s="248"/>
      <c r="E50" s="21"/>
    </row>
    <row r="51" spans="1:6" ht="12.95" customHeight="1" x14ac:dyDescent="0.2">
      <c r="A51" s="234" t="s">
        <v>98</v>
      </c>
      <c r="B51" s="234"/>
      <c r="C51" s="7"/>
      <c r="D51" s="8"/>
      <c r="E51" s="3"/>
      <c r="F51" s="3"/>
    </row>
    <row r="52" spans="1:6" s="22" customFormat="1" ht="14.1" customHeight="1" x14ac:dyDescent="0.2">
      <c r="A52" s="60" t="b">
        <v>0</v>
      </c>
      <c r="B52" s="14" t="s">
        <v>41</v>
      </c>
      <c r="C52" s="48" t="str">
        <f>IF(OR(A3,A4)=TRUE,IF(A52=TRUE,"IA, ",""),"")</f>
        <v/>
      </c>
      <c r="D52" s="23"/>
      <c r="E52" s="24"/>
    </row>
    <row r="53" spans="1:6" s="22" customFormat="1" ht="14.1" customHeight="1" x14ac:dyDescent="0.2">
      <c r="A53" s="61" t="b">
        <v>0</v>
      </c>
      <c r="B53" s="14" t="s">
        <v>16</v>
      </c>
      <c r="C53" s="48" t="str">
        <f>IF(OR(A3,A4)=TRUE,IF(A53=TRUE,"IAG, ",""),"")</f>
        <v/>
      </c>
      <c r="D53" s="23"/>
      <c r="E53" s="24"/>
    </row>
    <row r="54" spans="1:6" s="22" customFormat="1" ht="14.1" customHeight="1" x14ac:dyDescent="0.2">
      <c r="A54" s="60" t="b">
        <v>0</v>
      </c>
      <c r="B54" s="82" t="s">
        <v>163</v>
      </c>
      <c r="C54" s="48" t="str">
        <f>IF(OR(A3,A4)=TRUE,IF(A54=TRUE,"BIFMA Level Cert, ",""),"")</f>
        <v/>
      </c>
      <c r="D54" s="23"/>
      <c r="E54" s="24"/>
    </row>
    <row r="55" spans="1:6" s="22" customFormat="1" ht="14.1" customHeight="1" x14ac:dyDescent="0.2">
      <c r="A55" s="60" t="b">
        <v>0</v>
      </c>
      <c r="B55" s="14" t="s">
        <v>139</v>
      </c>
      <c r="C55" s="48" t="str">
        <f>IF(OR(A3,A4)=TRUE,IF(A55=TRUE,"Other certification, see instructions ",""),"")</f>
        <v/>
      </c>
      <c r="D55" s="23"/>
      <c r="E55" s="24"/>
    </row>
    <row r="56" spans="1:6" s="22" customFormat="1" ht="14.1" customHeight="1" x14ac:dyDescent="0.2">
      <c r="A56" s="60" t="b">
        <v>0</v>
      </c>
      <c r="B56" s="82" t="s">
        <v>164</v>
      </c>
      <c r="C56" s="48" t="str">
        <f>IF(OR(A3,A4)=TRUE,IF(A56=TRUE,"LEED v4 &amp; v4.1, ",""),"")</f>
        <v/>
      </c>
      <c r="D56" s="23"/>
      <c r="E56" s="24"/>
    </row>
    <row r="57" spans="1:6" s="22" customFormat="1" ht="14.1" customHeight="1" x14ac:dyDescent="0.2">
      <c r="A57" s="60" t="b">
        <v>0</v>
      </c>
      <c r="B57" s="82" t="s">
        <v>165</v>
      </c>
      <c r="C57" s="48" t="str">
        <f>IF(OR(A3,A4)=TRUE,IF(A57=TRUE,"Other self claim, ",""),"")</f>
        <v/>
      </c>
      <c r="D57" s="23"/>
      <c r="E57" s="24"/>
    </row>
    <row r="58" spans="1:6" s="22" customFormat="1" ht="14.1" customHeight="1" x14ac:dyDescent="0.2">
      <c r="A58" s="60" t="b">
        <v>0</v>
      </c>
      <c r="B58" s="14" t="s">
        <v>140</v>
      </c>
      <c r="C58" s="48" t="str">
        <f>IF(OR(A3,A4)=TRUE,IF(A58=TRUE,"Other, see instructions ",""),"")</f>
        <v/>
      </c>
      <c r="D58" s="23"/>
      <c r="E58" s="24"/>
    </row>
    <row r="59" spans="1:6" s="22" customFormat="1" ht="7.5" customHeight="1" x14ac:dyDescent="0.2">
      <c r="A59" s="60"/>
      <c r="B59" s="9"/>
      <c r="C59" s="48"/>
      <c r="D59" s="23"/>
      <c r="E59" s="24"/>
    </row>
    <row r="60" spans="1:6" s="20" customFormat="1" ht="25.5" customHeight="1" x14ac:dyDescent="0.2">
      <c r="A60" s="181" t="s">
        <v>121</v>
      </c>
      <c r="B60" s="181"/>
      <c r="C60" s="181"/>
      <c r="D60" s="181"/>
      <c r="E60" s="64"/>
    </row>
    <row r="61" spans="1:6" s="22" customFormat="1" ht="15.75" customHeight="1" x14ac:dyDescent="0.2">
      <c r="A61" s="235" t="s">
        <v>141</v>
      </c>
      <c r="B61" s="236"/>
      <c r="C61" s="236"/>
      <c r="D61" s="237"/>
      <c r="E61" s="66"/>
    </row>
    <row r="62" spans="1:6" s="22" customFormat="1" x14ac:dyDescent="0.2">
      <c r="A62" s="247"/>
      <c r="B62" s="224"/>
      <c r="C62" s="224"/>
      <c r="D62" s="225"/>
      <c r="E62" s="67"/>
    </row>
    <row r="63" spans="1:6" s="22" customFormat="1" x14ac:dyDescent="0.2">
      <c r="A63" s="226"/>
      <c r="B63" s="227"/>
      <c r="C63" s="227"/>
      <c r="D63" s="228"/>
      <c r="E63" s="67"/>
    </row>
    <row r="64" spans="1:6" s="22" customFormat="1" x14ac:dyDescent="0.2">
      <c r="A64" s="226"/>
      <c r="B64" s="227"/>
      <c r="C64" s="227"/>
      <c r="D64" s="228"/>
      <c r="E64" s="67"/>
    </row>
    <row r="65" spans="1:5" x14ac:dyDescent="0.2">
      <c r="A65" s="226"/>
      <c r="B65" s="227"/>
      <c r="C65" s="227"/>
      <c r="D65" s="228"/>
      <c r="E65" s="68"/>
    </row>
    <row r="66" spans="1:5" x14ac:dyDescent="0.2">
      <c r="A66" s="229"/>
      <c r="B66" s="230"/>
      <c r="C66" s="230"/>
      <c r="D66" s="231"/>
      <c r="E66" s="68"/>
    </row>
  </sheetData>
  <sheetProtection password="9358" sheet="1" objects="1" scenarios="1"/>
  <mergeCells count="9">
    <mergeCell ref="A61:D61"/>
    <mergeCell ref="A62:D66"/>
    <mergeCell ref="A51:B51"/>
    <mergeCell ref="A1:D1"/>
    <mergeCell ref="A2:B2"/>
    <mergeCell ref="A9:D9"/>
    <mergeCell ref="A50:D50"/>
    <mergeCell ref="B18:D18"/>
    <mergeCell ref="A60:D60"/>
  </mergeCells>
  <phoneticPr fontId="2" type="noConversion"/>
  <conditionalFormatting sqref="B59">
    <cfRule type="expression" dxfId="1" priority="1" stopIfTrue="1">
      <formula>A59</formula>
    </cfRule>
  </conditionalFormatting>
  <conditionalFormatting sqref="B3:B8 B11:B14 B16:B17 B19:B21 B23:B25 B27:B28 B30:B32 B34:B40 B42:B46 B48:B49 B52:B58">
    <cfRule type="expression" dxfId="0" priority="2" stopIfTrue="1">
      <formula>A3</formula>
    </cfRule>
  </conditionalFormatting>
  <pageMargins left="0.55000000000000004" right="0.54" top="0.55000000000000004" bottom="0.35" header="0.31" footer="0.2"/>
  <pageSetup fitToHeight="2" orientation="landscape" r:id="rId1"/>
  <headerFooter alignWithMargins="0">
    <oddHeader>&amp;L&amp;"Arial,Bold"&amp;12Furniture Product Testing Specifications</oddHeader>
  </headerFooter>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defaultSize="0" autoFill="0" autoLine="0" autoPict="0">
                <anchor moveWithCells="1">
                  <from>
                    <xdr:col>0</xdr:col>
                    <xdr:colOff>95250</xdr:colOff>
                    <xdr:row>2</xdr:row>
                    <xdr:rowOff>295275</xdr:rowOff>
                  </from>
                  <to>
                    <xdr:col>1</xdr:col>
                    <xdr:colOff>95250</xdr:colOff>
                    <xdr:row>3</xdr:row>
                    <xdr:rowOff>190500</xdr:rowOff>
                  </to>
                </anchor>
              </controlPr>
            </control>
          </mc:Choice>
        </mc:AlternateContent>
        <mc:AlternateContent xmlns:mc="http://schemas.openxmlformats.org/markup-compatibility/2006">
          <mc:Choice Requires="x14">
            <control shapeId="6150" r:id="rId5" name="Check Box 6">
              <controlPr locked="0" defaultSize="0" autoFill="0" autoLine="0" autoPict="0">
                <anchor moveWithCells="1">
                  <from>
                    <xdr:col>0</xdr:col>
                    <xdr:colOff>95250</xdr:colOff>
                    <xdr:row>1</xdr:row>
                    <xdr:rowOff>133350</xdr:rowOff>
                  </from>
                  <to>
                    <xdr:col>1</xdr:col>
                    <xdr:colOff>95250</xdr:colOff>
                    <xdr:row>2</xdr:row>
                    <xdr:rowOff>190500</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0</xdr:col>
                    <xdr:colOff>95250</xdr:colOff>
                    <xdr:row>4</xdr:row>
                    <xdr:rowOff>219075</xdr:rowOff>
                  </from>
                  <to>
                    <xdr:col>1</xdr:col>
                    <xdr:colOff>95250</xdr:colOff>
                    <xdr:row>5</xdr:row>
                    <xdr:rowOff>276225</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0</xdr:col>
                    <xdr:colOff>95250</xdr:colOff>
                    <xdr:row>7</xdr:row>
                    <xdr:rowOff>0</xdr:rowOff>
                  </from>
                  <to>
                    <xdr:col>1</xdr:col>
                    <xdr:colOff>95250</xdr:colOff>
                    <xdr:row>8</xdr:row>
                    <xdr:rowOff>9525</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0</xdr:col>
                    <xdr:colOff>95250</xdr:colOff>
                    <xdr:row>15</xdr:row>
                    <xdr:rowOff>152400</xdr:rowOff>
                  </from>
                  <to>
                    <xdr:col>1</xdr:col>
                    <xdr:colOff>95250</xdr:colOff>
                    <xdr:row>17</xdr:row>
                    <xdr:rowOff>28575</xdr:rowOff>
                  </to>
                </anchor>
              </controlPr>
            </control>
          </mc:Choice>
        </mc:AlternateContent>
        <mc:AlternateContent xmlns:mc="http://schemas.openxmlformats.org/markup-compatibility/2006">
          <mc:Choice Requires="x14">
            <control shapeId="6156" r:id="rId9" name="Check Box 12">
              <controlPr defaultSize="0" autoFill="0" autoLine="0" autoPict="0">
                <anchor moveWithCells="1">
                  <from>
                    <xdr:col>0</xdr:col>
                    <xdr:colOff>95250</xdr:colOff>
                    <xdr:row>14</xdr:row>
                    <xdr:rowOff>142875</xdr:rowOff>
                  </from>
                  <to>
                    <xdr:col>1</xdr:col>
                    <xdr:colOff>95250</xdr:colOff>
                    <xdr:row>16</xdr:row>
                    <xdr:rowOff>28575</xdr:rowOff>
                  </to>
                </anchor>
              </controlPr>
            </control>
          </mc:Choice>
        </mc:AlternateContent>
        <mc:AlternateContent xmlns:mc="http://schemas.openxmlformats.org/markup-compatibility/2006">
          <mc:Choice Requires="x14">
            <control shapeId="6157" r:id="rId10" name="Check Box 13">
              <controlPr defaultSize="0" autoFill="0" autoLine="0" autoPict="0">
                <anchor moveWithCells="1">
                  <from>
                    <xdr:col>0</xdr:col>
                    <xdr:colOff>95250</xdr:colOff>
                    <xdr:row>9</xdr:row>
                    <xdr:rowOff>142875</xdr:rowOff>
                  </from>
                  <to>
                    <xdr:col>1</xdr:col>
                    <xdr:colOff>95250</xdr:colOff>
                    <xdr:row>11</xdr:row>
                    <xdr:rowOff>28575</xdr:rowOff>
                  </to>
                </anchor>
              </controlPr>
            </control>
          </mc:Choice>
        </mc:AlternateContent>
        <mc:AlternateContent xmlns:mc="http://schemas.openxmlformats.org/markup-compatibility/2006">
          <mc:Choice Requires="x14">
            <control shapeId="6158" r:id="rId11" name="Check Box 14">
              <controlPr defaultSize="0" autoFill="0" autoLine="0" autoPict="0">
                <anchor moveWithCells="1">
                  <from>
                    <xdr:col>0</xdr:col>
                    <xdr:colOff>95250</xdr:colOff>
                    <xdr:row>10</xdr:row>
                    <xdr:rowOff>152400</xdr:rowOff>
                  </from>
                  <to>
                    <xdr:col>1</xdr:col>
                    <xdr:colOff>95250</xdr:colOff>
                    <xdr:row>12</xdr:row>
                    <xdr:rowOff>28575</xdr:rowOff>
                  </to>
                </anchor>
              </controlPr>
            </control>
          </mc:Choice>
        </mc:AlternateContent>
        <mc:AlternateContent xmlns:mc="http://schemas.openxmlformats.org/markup-compatibility/2006">
          <mc:Choice Requires="x14">
            <control shapeId="6159" r:id="rId12" name="Check Box 15">
              <controlPr defaultSize="0" autoFill="0" autoLine="0" autoPict="0">
                <anchor moveWithCells="1">
                  <from>
                    <xdr:col>0</xdr:col>
                    <xdr:colOff>95250</xdr:colOff>
                    <xdr:row>11</xdr:row>
                    <xdr:rowOff>152400</xdr:rowOff>
                  </from>
                  <to>
                    <xdr:col>1</xdr:col>
                    <xdr:colOff>95250</xdr:colOff>
                    <xdr:row>13</xdr:row>
                    <xdr:rowOff>28575</xdr:rowOff>
                  </to>
                </anchor>
              </controlPr>
            </control>
          </mc:Choice>
        </mc:AlternateContent>
        <mc:AlternateContent xmlns:mc="http://schemas.openxmlformats.org/markup-compatibility/2006">
          <mc:Choice Requires="x14">
            <control shapeId="6160" r:id="rId13" name="Check Box 16">
              <controlPr defaultSize="0" autoFill="0" autoLine="0" autoPict="0">
                <anchor moveWithCells="1">
                  <from>
                    <xdr:col>0</xdr:col>
                    <xdr:colOff>95250</xdr:colOff>
                    <xdr:row>12</xdr:row>
                    <xdr:rowOff>152400</xdr:rowOff>
                  </from>
                  <to>
                    <xdr:col>1</xdr:col>
                    <xdr:colOff>95250</xdr:colOff>
                    <xdr:row>14</xdr:row>
                    <xdr:rowOff>28575</xdr:rowOff>
                  </to>
                </anchor>
              </controlPr>
            </control>
          </mc:Choice>
        </mc:AlternateContent>
        <mc:AlternateContent xmlns:mc="http://schemas.openxmlformats.org/markup-compatibility/2006">
          <mc:Choice Requires="x14">
            <control shapeId="6165" r:id="rId14" name="Check Box 21">
              <controlPr defaultSize="0" autoFill="0" autoLine="0" autoPict="0">
                <anchor moveWithCells="1">
                  <from>
                    <xdr:col>0</xdr:col>
                    <xdr:colOff>95250</xdr:colOff>
                    <xdr:row>28</xdr:row>
                    <xdr:rowOff>142875</xdr:rowOff>
                  </from>
                  <to>
                    <xdr:col>1</xdr:col>
                    <xdr:colOff>95250</xdr:colOff>
                    <xdr:row>30</xdr:row>
                    <xdr:rowOff>28575</xdr:rowOff>
                  </to>
                </anchor>
              </controlPr>
            </control>
          </mc:Choice>
        </mc:AlternateContent>
        <mc:AlternateContent xmlns:mc="http://schemas.openxmlformats.org/markup-compatibility/2006">
          <mc:Choice Requires="x14">
            <control shapeId="6166" r:id="rId15" name="Check Box 22">
              <controlPr defaultSize="0" autoFill="0" autoLine="0" autoPict="0">
                <anchor moveWithCells="1">
                  <from>
                    <xdr:col>0</xdr:col>
                    <xdr:colOff>95250</xdr:colOff>
                    <xdr:row>32</xdr:row>
                    <xdr:rowOff>133350</xdr:rowOff>
                  </from>
                  <to>
                    <xdr:col>1</xdr:col>
                    <xdr:colOff>95250</xdr:colOff>
                    <xdr:row>34</xdr:row>
                    <xdr:rowOff>28575</xdr:rowOff>
                  </to>
                </anchor>
              </controlPr>
            </control>
          </mc:Choice>
        </mc:AlternateContent>
        <mc:AlternateContent xmlns:mc="http://schemas.openxmlformats.org/markup-compatibility/2006">
          <mc:Choice Requires="x14">
            <control shapeId="6167" r:id="rId16" name="Check Box 23">
              <controlPr defaultSize="0" autoFill="0" autoLine="0" autoPict="0">
                <anchor moveWithCells="1">
                  <from>
                    <xdr:col>0</xdr:col>
                    <xdr:colOff>95250</xdr:colOff>
                    <xdr:row>21</xdr:row>
                    <xdr:rowOff>142875</xdr:rowOff>
                  </from>
                  <to>
                    <xdr:col>1</xdr:col>
                    <xdr:colOff>95250</xdr:colOff>
                    <xdr:row>23</xdr:row>
                    <xdr:rowOff>28575</xdr:rowOff>
                  </to>
                </anchor>
              </controlPr>
            </control>
          </mc:Choice>
        </mc:AlternateContent>
        <mc:AlternateContent xmlns:mc="http://schemas.openxmlformats.org/markup-compatibility/2006">
          <mc:Choice Requires="x14">
            <control shapeId="6168" r:id="rId17" name="Check Box 24">
              <controlPr defaultSize="0" autoFill="0" autoLine="0" autoPict="0">
                <anchor moveWithCells="1">
                  <from>
                    <xdr:col>0</xdr:col>
                    <xdr:colOff>95250</xdr:colOff>
                    <xdr:row>22</xdr:row>
                    <xdr:rowOff>152400</xdr:rowOff>
                  </from>
                  <to>
                    <xdr:col>1</xdr:col>
                    <xdr:colOff>95250</xdr:colOff>
                    <xdr:row>24</xdr:row>
                    <xdr:rowOff>28575</xdr:rowOff>
                  </to>
                </anchor>
              </controlPr>
            </control>
          </mc:Choice>
        </mc:AlternateContent>
        <mc:AlternateContent xmlns:mc="http://schemas.openxmlformats.org/markup-compatibility/2006">
          <mc:Choice Requires="x14">
            <control shapeId="6169" r:id="rId18" name="Check Box 25">
              <controlPr defaultSize="0" autoFill="0" autoLine="0" autoPict="0">
                <anchor moveWithCells="1">
                  <from>
                    <xdr:col>0</xdr:col>
                    <xdr:colOff>95250</xdr:colOff>
                    <xdr:row>23</xdr:row>
                    <xdr:rowOff>152400</xdr:rowOff>
                  </from>
                  <to>
                    <xdr:col>1</xdr:col>
                    <xdr:colOff>95250</xdr:colOff>
                    <xdr:row>25</xdr:row>
                    <xdr:rowOff>28575</xdr:rowOff>
                  </to>
                </anchor>
              </controlPr>
            </control>
          </mc:Choice>
        </mc:AlternateContent>
        <mc:AlternateContent xmlns:mc="http://schemas.openxmlformats.org/markup-compatibility/2006">
          <mc:Choice Requires="x14">
            <control shapeId="6171" r:id="rId19" name="Check Box 27">
              <controlPr defaultSize="0" autoFill="0" autoLine="0" autoPict="0">
                <anchor moveWithCells="1">
                  <from>
                    <xdr:col>0</xdr:col>
                    <xdr:colOff>95250</xdr:colOff>
                    <xdr:row>33</xdr:row>
                    <xdr:rowOff>133350</xdr:rowOff>
                  </from>
                  <to>
                    <xdr:col>1</xdr:col>
                    <xdr:colOff>95250</xdr:colOff>
                    <xdr:row>35</xdr:row>
                    <xdr:rowOff>28575</xdr:rowOff>
                  </to>
                </anchor>
              </controlPr>
            </control>
          </mc:Choice>
        </mc:AlternateContent>
        <mc:AlternateContent xmlns:mc="http://schemas.openxmlformats.org/markup-compatibility/2006">
          <mc:Choice Requires="x14">
            <control shapeId="6172" r:id="rId20" name="Check Box 28">
              <controlPr defaultSize="0" autoFill="0" autoLine="0" autoPict="0">
                <anchor moveWithCells="1">
                  <from>
                    <xdr:col>0</xdr:col>
                    <xdr:colOff>95250</xdr:colOff>
                    <xdr:row>36</xdr:row>
                    <xdr:rowOff>133350</xdr:rowOff>
                  </from>
                  <to>
                    <xdr:col>1</xdr:col>
                    <xdr:colOff>95250</xdr:colOff>
                    <xdr:row>38</xdr:row>
                    <xdr:rowOff>28575</xdr:rowOff>
                  </to>
                </anchor>
              </controlPr>
            </control>
          </mc:Choice>
        </mc:AlternateContent>
        <mc:AlternateContent xmlns:mc="http://schemas.openxmlformats.org/markup-compatibility/2006">
          <mc:Choice Requires="x14">
            <control shapeId="6173" r:id="rId21" name="Check Box 29">
              <controlPr defaultSize="0" autoFill="0" autoLine="0" autoPict="0">
                <anchor moveWithCells="1">
                  <from>
                    <xdr:col>0</xdr:col>
                    <xdr:colOff>95250</xdr:colOff>
                    <xdr:row>17</xdr:row>
                    <xdr:rowOff>142875</xdr:rowOff>
                  </from>
                  <to>
                    <xdr:col>1</xdr:col>
                    <xdr:colOff>95250</xdr:colOff>
                    <xdr:row>19</xdr:row>
                    <xdr:rowOff>28575</xdr:rowOff>
                  </to>
                </anchor>
              </controlPr>
            </control>
          </mc:Choice>
        </mc:AlternateContent>
        <mc:AlternateContent xmlns:mc="http://schemas.openxmlformats.org/markup-compatibility/2006">
          <mc:Choice Requires="x14">
            <control shapeId="6174" r:id="rId22" name="Check Box 30">
              <controlPr defaultSize="0" autoFill="0" autoLine="0" autoPict="0">
                <anchor moveWithCells="1">
                  <from>
                    <xdr:col>0</xdr:col>
                    <xdr:colOff>95250</xdr:colOff>
                    <xdr:row>18</xdr:row>
                    <xdr:rowOff>152400</xdr:rowOff>
                  </from>
                  <to>
                    <xdr:col>1</xdr:col>
                    <xdr:colOff>95250</xdr:colOff>
                    <xdr:row>20</xdr:row>
                    <xdr:rowOff>28575</xdr:rowOff>
                  </to>
                </anchor>
              </controlPr>
            </control>
          </mc:Choice>
        </mc:AlternateContent>
        <mc:AlternateContent xmlns:mc="http://schemas.openxmlformats.org/markup-compatibility/2006">
          <mc:Choice Requires="x14">
            <control shapeId="6175" r:id="rId23" name="Check Box 31">
              <controlPr defaultSize="0" autoFill="0" autoLine="0" autoPict="0">
                <anchor moveWithCells="1">
                  <from>
                    <xdr:col>0</xdr:col>
                    <xdr:colOff>95250</xdr:colOff>
                    <xdr:row>19</xdr:row>
                    <xdr:rowOff>152400</xdr:rowOff>
                  </from>
                  <to>
                    <xdr:col>1</xdr:col>
                    <xdr:colOff>95250</xdr:colOff>
                    <xdr:row>21</xdr:row>
                    <xdr:rowOff>28575</xdr:rowOff>
                  </to>
                </anchor>
              </controlPr>
            </control>
          </mc:Choice>
        </mc:AlternateContent>
        <mc:AlternateContent xmlns:mc="http://schemas.openxmlformats.org/markup-compatibility/2006">
          <mc:Choice Requires="x14">
            <control shapeId="6176" r:id="rId24" name="Check Box 32">
              <controlPr defaultSize="0" autoFill="0" autoLine="0" autoPict="0">
                <anchor moveWithCells="1">
                  <from>
                    <xdr:col>0</xdr:col>
                    <xdr:colOff>95250</xdr:colOff>
                    <xdr:row>25</xdr:row>
                    <xdr:rowOff>142875</xdr:rowOff>
                  </from>
                  <to>
                    <xdr:col>1</xdr:col>
                    <xdr:colOff>95250</xdr:colOff>
                    <xdr:row>27</xdr:row>
                    <xdr:rowOff>28575</xdr:rowOff>
                  </to>
                </anchor>
              </controlPr>
            </control>
          </mc:Choice>
        </mc:AlternateContent>
        <mc:AlternateContent xmlns:mc="http://schemas.openxmlformats.org/markup-compatibility/2006">
          <mc:Choice Requires="x14">
            <control shapeId="6177" r:id="rId25" name="Check Box 33">
              <controlPr defaultSize="0" autoFill="0" autoLine="0" autoPict="0">
                <anchor moveWithCells="1">
                  <from>
                    <xdr:col>0</xdr:col>
                    <xdr:colOff>95250</xdr:colOff>
                    <xdr:row>26</xdr:row>
                    <xdr:rowOff>152400</xdr:rowOff>
                  </from>
                  <to>
                    <xdr:col>1</xdr:col>
                    <xdr:colOff>95250</xdr:colOff>
                    <xdr:row>28</xdr:row>
                    <xdr:rowOff>28575</xdr:rowOff>
                  </to>
                </anchor>
              </controlPr>
            </control>
          </mc:Choice>
        </mc:AlternateContent>
        <mc:AlternateContent xmlns:mc="http://schemas.openxmlformats.org/markup-compatibility/2006">
          <mc:Choice Requires="x14">
            <control shapeId="6178" r:id="rId26" name="Check Box 34">
              <controlPr defaultSize="0" autoFill="0" autoLine="0" autoPict="0">
                <anchor moveWithCells="1">
                  <from>
                    <xdr:col>0</xdr:col>
                    <xdr:colOff>95250</xdr:colOff>
                    <xdr:row>29</xdr:row>
                    <xdr:rowOff>152400</xdr:rowOff>
                  </from>
                  <to>
                    <xdr:col>1</xdr:col>
                    <xdr:colOff>95250</xdr:colOff>
                    <xdr:row>31</xdr:row>
                    <xdr:rowOff>28575</xdr:rowOff>
                  </to>
                </anchor>
              </controlPr>
            </control>
          </mc:Choice>
        </mc:AlternateContent>
        <mc:AlternateContent xmlns:mc="http://schemas.openxmlformats.org/markup-compatibility/2006">
          <mc:Choice Requires="x14">
            <control shapeId="6179" r:id="rId27" name="Check Box 35">
              <controlPr defaultSize="0" autoFill="0" autoLine="0" autoPict="0">
                <anchor moveWithCells="1">
                  <from>
                    <xdr:col>0</xdr:col>
                    <xdr:colOff>95250</xdr:colOff>
                    <xdr:row>30</xdr:row>
                    <xdr:rowOff>152400</xdr:rowOff>
                  </from>
                  <to>
                    <xdr:col>1</xdr:col>
                    <xdr:colOff>95250</xdr:colOff>
                    <xdr:row>32</xdr:row>
                    <xdr:rowOff>28575</xdr:rowOff>
                  </to>
                </anchor>
              </controlPr>
            </control>
          </mc:Choice>
        </mc:AlternateContent>
        <mc:AlternateContent xmlns:mc="http://schemas.openxmlformats.org/markup-compatibility/2006">
          <mc:Choice Requires="x14">
            <control shapeId="6180" r:id="rId28" name="Check Box 36">
              <controlPr defaultSize="0" autoFill="0" autoLine="0" autoPict="0">
                <anchor moveWithCells="1">
                  <from>
                    <xdr:col>0</xdr:col>
                    <xdr:colOff>95250</xdr:colOff>
                    <xdr:row>38</xdr:row>
                    <xdr:rowOff>133350</xdr:rowOff>
                  </from>
                  <to>
                    <xdr:col>1</xdr:col>
                    <xdr:colOff>95250</xdr:colOff>
                    <xdr:row>40</xdr:row>
                    <xdr:rowOff>28575</xdr:rowOff>
                  </to>
                </anchor>
              </controlPr>
            </control>
          </mc:Choice>
        </mc:AlternateContent>
        <mc:AlternateContent xmlns:mc="http://schemas.openxmlformats.org/markup-compatibility/2006">
          <mc:Choice Requires="x14">
            <control shapeId="6181" r:id="rId29" name="Check Box 37">
              <controlPr defaultSize="0" autoFill="0" autoLine="0" autoPict="0">
                <anchor moveWithCells="1">
                  <from>
                    <xdr:col>0</xdr:col>
                    <xdr:colOff>95250</xdr:colOff>
                    <xdr:row>44</xdr:row>
                    <xdr:rowOff>152400</xdr:rowOff>
                  </from>
                  <to>
                    <xdr:col>1</xdr:col>
                    <xdr:colOff>95250</xdr:colOff>
                    <xdr:row>45</xdr:row>
                    <xdr:rowOff>209550</xdr:rowOff>
                  </to>
                </anchor>
              </controlPr>
            </control>
          </mc:Choice>
        </mc:AlternateContent>
        <mc:AlternateContent xmlns:mc="http://schemas.openxmlformats.org/markup-compatibility/2006">
          <mc:Choice Requires="x14">
            <control shapeId="6182" r:id="rId30" name="Check Box 38">
              <controlPr defaultSize="0" autoFill="0" autoLine="0" autoPict="0">
                <anchor moveWithCells="1">
                  <from>
                    <xdr:col>0</xdr:col>
                    <xdr:colOff>95250</xdr:colOff>
                    <xdr:row>40</xdr:row>
                    <xdr:rowOff>133350</xdr:rowOff>
                  </from>
                  <to>
                    <xdr:col>1</xdr:col>
                    <xdr:colOff>95250</xdr:colOff>
                    <xdr:row>42</xdr:row>
                    <xdr:rowOff>28575</xdr:rowOff>
                  </to>
                </anchor>
              </controlPr>
            </control>
          </mc:Choice>
        </mc:AlternateContent>
        <mc:AlternateContent xmlns:mc="http://schemas.openxmlformats.org/markup-compatibility/2006">
          <mc:Choice Requires="x14">
            <control shapeId="6185" r:id="rId31" name="Check Box 41">
              <controlPr defaultSize="0" autoFill="0" autoLine="0" autoPict="0">
                <anchor moveWithCells="1">
                  <from>
                    <xdr:col>0</xdr:col>
                    <xdr:colOff>95250</xdr:colOff>
                    <xdr:row>41</xdr:row>
                    <xdr:rowOff>133350</xdr:rowOff>
                  </from>
                  <to>
                    <xdr:col>1</xdr:col>
                    <xdr:colOff>95250</xdr:colOff>
                    <xdr:row>43</xdr:row>
                    <xdr:rowOff>28575</xdr:rowOff>
                  </to>
                </anchor>
              </controlPr>
            </control>
          </mc:Choice>
        </mc:AlternateContent>
        <mc:AlternateContent xmlns:mc="http://schemas.openxmlformats.org/markup-compatibility/2006">
          <mc:Choice Requires="x14">
            <control shapeId="6186" r:id="rId32" name="Check Box 42">
              <controlPr defaultSize="0" autoFill="0" autoLine="0" autoPict="0">
                <anchor moveWithCells="1">
                  <from>
                    <xdr:col>0</xdr:col>
                    <xdr:colOff>95250</xdr:colOff>
                    <xdr:row>42</xdr:row>
                    <xdr:rowOff>133350</xdr:rowOff>
                  </from>
                  <to>
                    <xdr:col>1</xdr:col>
                    <xdr:colOff>95250</xdr:colOff>
                    <xdr:row>44</xdr:row>
                    <xdr:rowOff>28575</xdr:rowOff>
                  </to>
                </anchor>
              </controlPr>
            </control>
          </mc:Choice>
        </mc:AlternateContent>
        <mc:AlternateContent xmlns:mc="http://schemas.openxmlformats.org/markup-compatibility/2006">
          <mc:Choice Requires="x14">
            <control shapeId="6187" r:id="rId33" name="Check Box 43">
              <controlPr defaultSize="0" autoFill="0" autoLine="0" autoPict="0">
                <anchor moveWithCells="1">
                  <from>
                    <xdr:col>0</xdr:col>
                    <xdr:colOff>85725</xdr:colOff>
                    <xdr:row>50</xdr:row>
                    <xdr:rowOff>142875</xdr:rowOff>
                  </from>
                  <to>
                    <xdr:col>1</xdr:col>
                    <xdr:colOff>85725</xdr:colOff>
                    <xdr:row>52</xdr:row>
                    <xdr:rowOff>28575</xdr:rowOff>
                  </to>
                </anchor>
              </controlPr>
            </control>
          </mc:Choice>
        </mc:AlternateContent>
        <mc:AlternateContent xmlns:mc="http://schemas.openxmlformats.org/markup-compatibility/2006">
          <mc:Choice Requires="x14">
            <control shapeId="6188" r:id="rId34" name="Check Box 44">
              <controlPr defaultSize="0" autoFill="0" autoLine="0" autoPict="0">
                <anchor moveWithCells="1">
                  <from>
                    <xdr:col>0</xdr:col>
                    <xdr:colOff>85725</xdr:colOff>
                    <xdr:row>51</xdr:row>
                    <xdr:rowOff>142875</xdr:rowOff>
                  </from>
                  <to>
                    <xdr:col>1</xdr:col>
                    <xdr:colOff>85725</xdr:colOff>
                    <xdr:row>53</xdr:row>
                    <xdr:rowOff>19050</xdr:rowOff>
                  </to>
                </anchor>
              </controlPr>
            </control>
          </mc:Choice>
        </mc:AlternateContent>
        <mc:AlternateContent xmlns:mc="http://schemas.openxmlformats.org/markup-compatibility/2006">
          <mc:Choice Requires="x14">
            <control shapeId="6189" r:id="rId35" name="Check Box 45">
              <controlPr defaultSize="0" autoFill="0" autoLine="0" autoPict="0">
                <anchor moveWithCells="1">
                  <from>
                    <xdr:col>0</xdr:col>
                    <xdr:colOff>85725</xdr:colOff>
                    <xdr:row>54</xdr:row>
                    <xdr:rowOff>152400</xdr:rowOff>
                  </from>
                  <to>
                    <xdr:col>1</xdr:col>
                    <xdr:colOff>85725</xdr:colOff>
                    <xdr:row>56</xdr:row>
                    <xdr:rowOff>28575</xdr:rowOff>
                  </to>
                </anchor>
              </controlPr>
            </control>
          </mc:Choice>
        </mc:AlternateContent>
        <mc:AlternateContent xmlns:mc="http://schemas.openxmlformats.org/markup-compatibility/2006">
          <mc:Choice Requires="x14">
            <control shapeId="6190" r:id="rId36" name="Check Box 46">
              <controlPr defaultSize="0" autoFill="0" autoLine="0" autoPict="0">
                <anchor moveWithCells="1">
                  <from>
                    <xdr:col>0</xdr:col>
                    <xdr:colOff>85725</xdr:colOff>
                    <xdr:row>53</xdr:row>
                    <xdr:rowOff>142875</xdr:rowOff>
                  </from>
                  <to>
                    <xdr:col>1</xdr:col>
                    <xdr:colOff>85725</xdr:colOff>
                    <xdr:row>55</xdr:row>
                    <xdr:rowOff>19050</xdr:rowOff>
                  </to>
                </anchor>
              </controlPr>
            </control>
          </mc:Choice>
        </mc:AlternateContent>
        <mc:AlternateContent xmlns:mc="http://schemas.openxmlformats.org/markup-compatibility/2006">
          <mc:Choice Requires="x14">
            <control shapeId="6192" r:id="rId37" name="Check Box 48">
              <controlPr defaultSize="0" autoFill="0" autoLine="0" autoPict="0">
                <anchor moveWithCells="1">
                  <from>
                    <xdr:col>0</xdr:col>
                    <xdr:colOff>85725</xdr:colOff>
                    <xdr:row>52</xdr:row>
                    <xdr:rowOff>142875</xdr:rowOff>
                  </from>
                  <to>
                    <xdr:col>1</xdr:col>
                    <xdr:colOff>85725</xdr:colOff>
                    <xdr:row>54</xdr:row>
                    <xdr:rowOff>19050</xdr:rowOff>
                  </to>
                </anchor>
              </controlPr>
            </control>
          </mc:Choice>
        </mc:AlternateContent>
        <mc:AlternateContent xmlns:mc="http://schemas.openxmlformats.org/markup-compatibility/2006">
          <mc:Choice Requires="x14">
            <control shapeId="6193" r:id="rId38" name="Check Box 49">
              <controlPr defaultSize="0" autoFill="0" autoLine="0" autoPict="0">
                <anchor moveWithCells="1">
                  <from>
                    <xdr:col>0</xdr:col>
                    <xdr:colOff>85725</xdr:colOff>
                    <xdr:row>56</xdr:row>
                    <xdr:rowOff>152400</xdr:rowOff>
                  </from>
                  <to>
                    <xdr:col>1</xdr:col>
                    <xdr:colOff>85725</xdr:colOff>
                    <xdr:row>58</xdr:row>
                    <xdr:rowOff>28575</xdr:rowOff>
                  </to>
                </anchor>
              </controlPr>
            </control>
          </mc:Choice>
        </mc:AlternateContent>
        <mc:AlternateContent xmlns:mc="http://schemas.openxmlformats.org/markup-compatibility/2006">
          <mc:Choice Requires="x14">
            <control shapeId="6194" r:id="rId39" name="Check Box 50">
              <controlPr defaultSize="0" autoFill="0" autoLine="0" autoPict="0">
                <anchor moveWithCells="1">
                  <from>
                    <xdr:col>0</xdr:col>
                    <xdr:colOff>85725</xdr:colOff>
                    <xdr:row>55</xdr:row>
                    <xdr:rowOff>152400</xdr:rowOff>
                  </from>
                  <to>
                    <xdr:col>1</xdr:col>
                    <xdr:colOff>85725</xdr:colOff>
                    <xdr:row>57</xdr:row>
                    <xdr:rowOff>28575</xdr:rowOff>
                  </to>
                </anchor>
              </controlPr>
            </control>
          </mc:Choice>
        </mc:AlternateContent>
        <mc:AlternateContent xmlns:mc="http://schemas.openxmlformats.org/markup-compatibility/2006">
          <mc:Choice Requires="x14">
            <control shapeId="6197" r:id="rId40" name="Check Box 53">
              <controlPr defaultSize="0" autoFill="0" autoLine="0" autoPict="0">
                <anchor moveWithCells="1">
                  <from>
                    <xdr:col>0</xdr:col>
                    <xdr:colOff>95250</xdr:colOff>
                    <xdr:row>3</xdr:row>
                    <xdr:rowOff>219075</xdr:rowOff>
                  </from>
                  <to>
                    <xdr:col>1</xdr:col>
                    <xdr:colOff>95250</xdr:colOff>
                    <xdr:row>4</xdr:row>
                    <xdr:rowOff>276225</xdr:rowOff>
                  </to>
                </anchor>
              </controlPr>
            </control>
          </mc:Choice>
        </mc:AlternateContent>
        <mc:AlternateContent xmlns:mc="http://schemas.openxmlformats.org/markup-compatibility/2006">
          <mc:Choice Requires="x14">
            <control shapeId="6198" r:id="rId41" name="Check Box 54">
              <controlPr defaultSize="0" autoFill="0" autoLine="0" autoPict="0">
                <anchor moveWithCells="1">
                  <from>
                    <xdr:col>0</xdr:col>
                    <xdr:colOff>95250</xdr:colOff>
                    <xdr:row>34</xdr:row>
                    <xdr:rowOff>133350</xdr:rowOff>
                  </from>
                  <to>
                    <xdr:col>1</xdr:col>
                    <xdr:colOff>95250</xdr:colOff>
                    <xdr:row>36</xdr:row>
                    <xdr:rowOff>28575</xdr:rowOff>
                  </to>
                </anchor>
              </controlPr>
            </control>
          </mc:Choice>
        </mc:AlternateContent>
        <mc:AlternateContent xmlns:mc="http://schemas.openxmlformats.org/markup-compatibility/2006">
          <mc:Choice Requires="x14">
            <control shapeId="6199" r:id="rId42" name="Check Box 55">
              <controlPr defaultSize="0" autoFill="0" autoLine="0" autoPict="0">
                <anchor moveWithCells="1">
                  <from>
                    <xdr:col>0</xdr:col>
                    <xdr:colOff>95250</xdr:colOff>
                    <xdr:row>35</xdr:row>
                    <xdr:rowOff>133350</xdr:rowOff>
                  </from>
                  <to>
                    <xdr:col>1</xdr:col>
                    <xdr:colOff>95250</xdr:colOff>
                    <xdr:row>37</xdr:row>
                    <xdr:rowOff>28575</xdr:rowOff>
                  </to>
                </anchor>
              </controlPr>
            </control>
          </mc:Choice>
        </mc:AlternateContent>
        <mc:AlternateContent xmlns:mc="http://schemas.openxmlformats.org/markup-compatibility/2006">
          <mc:Choice Requires="x14">
            <control shapeId="6200" r:id="rId43" name="Check Box 56">
              <controlPr defaultSize="0" autoFill="0" autoLine="0" autoPict="0">
                <anchor moveWithCells="1">
                  <from>
                    <xdr:col>0</xdr:col>
                    <xdr:colOff>95250</xdr:colOff>
                    <xdr:row>43</xdr:row>
                    <xdr:rowOff>133350</xdr:rowOff>
                  </from>
                  <to>
                    <xdr:col>1</xdr:col>
                    <xdr:colOff>95250</xdr:colOff>
                    <xdr:row>45</xdr:row>
                    <xdr:rowOff>28575</xdr:rowOff>
                  </to>
                </anchor>
              </controlPr>
            </control>
          </mc:Choice>
        </mc:AlternateContent>
        <mc:AlternateContent xmlns:mc="http://schemas.openxmlformats.org/markup-compatibility/2006">
          <mc:Choice Requires="x14">
            <control shapeId="6201" r:id="rId44" name="Check Box 57">
              <controlPr defaultSize="0" autoFill="0" autoLine="0" autoPict="0">
                <anchor moveWithCells="1">
                  <from>
                    <xdr:col>0</xdr:col>
                    <xdr:colOff>95250</xdr:colOff>
                    <xdr:row>38</xdr:row>
                    <xdr:rowOff>133350</xdr:rowOff>
                  </from>
                  <to>
                    <xdr:col>1</xdr:col>
                    <xdr:colOff>95250</xdr:colOff>
                    <xdr:row>40</xdr:row>
                    <xdr:rowOff>28575</xdr:rowOff>
                  </to>
                </anchor>
              </controlPr>
            </control>
          </mc:Choice>
        </mc:AlternateContent>
        <mc:AlternateContent xmlns:mc="http://schemas.openxmlformats.org/markup-compatibility/2006">
          <mc:Choice Requires="x14">
            <control shapeId="6202" r:id="rId45" name="Check Box 58">
              <controlPr defaultSize="0" autoFill="0" autoLine="0" autoPict="0">
                <anchor moveWithCells="1">
                  <from>
                    <xdr:col>0</xdr:col>
                    <xdr:colOff>95250</xdr:colOff>
                    <xdr:row>37</xdr:row>
                    <xdr:rowOff>133350</xdr:rowOff>
                  </from>
                  <to>
                    <xdr:col>1</xdr:col>
                    <xdr:colOff>95250</xdr:colOff>
                    <xdr:row>39</xdr:row>
                    <xdr:rowOff>28575</xdr:rowOff>
                  </to>
                </anchor>
              </controlPr>
            </control>
          </mc:Choice>
        </mc:AlternateContent>
        <mc:AlternateContent xmlns:mc="http://schemas.openxmlformats.org/markup-compatibility/2006">
          <mc:Choice Requires="x14">
            <control shapeId="6203" r:id="rId46" name="Check Box 59">
              <controlPr defaultSize="0" autoFill="0" autoLine="0" autoPict="0">
                <anchor moveWithCells="1">
                  <from>
                    <xdr:col>0</xdr:col>
                    <xdr:colOff>95250</xdr:colOff>
                    <xdr:row>46</xdr:row>
                    <xdr:rowOff>133350</xdr:rowOff>
                  </from>
                  <to>
                    <xdr:col>1</xdr:col>
                    <xdr:colOff>95250</xdr:colOff>
                    <xdr:row>48</xdr:row>
                    <xdr:rowOff>19050</xdr:rowOff>
                  </to>
                </anchor>
              </controlPr>
            </control>
          </mc:Choice>
        </mc:AlternateContent>
        <mc:AlternateContent xmlns:mc="http://schemas.openxmlformats.org/markup-compatibility/2006">
          <mc:Choice Requires="x14">
            <control shapeId="6204" r:id="rId47" name="Check Box 60">
              <controlPr defaultSize="0" autoFill="0" autoLine="0" autoPict="0">
                <anchor moveWithCells="1">
                  <from>
                    <xdr:col>0</xdr:col>
                    <xdr:colOff>95250</xdr:colOff>
                    <xdr:row>47</xdr:row>
                    <xdr:rowOff>142875</xdr:rowOff>
                  </from>
                  <to>
                    <xdr:col>1</xdr:col>
                    <xdr:colOff>95250</xdr:colOff>
                    <xdr:row>49</xdr:row>
                    <xdr:rowOff>19050</xdr:rowOff>
                  </to>
                </anchor>
              </controlPr>
            </control>
          </mc:Choice>
        </mc:AlternateContent>
        <mc:AlternateContent xmlns:mc="http://schemas.openxmlformats.org/markup-compatibility/2006">
          <mc:Choice Requires="x14">
            <control shapeId="6205" r:id="rId48" name="Check Box 61">
              <controlPr defaultSize="0" autoFill="0" autoLine="0" autoPict="0">
                <anchor moveWithCells="1">
                  <from>
                    <xdr:col>0</xdr:col>
                    <xdr:colOff>95250</xdr:colOff>
                    <xdr:row>5</xdr:row>
                    <xdr:rowOff>228600</xdr:rowOff>
                  </from>
                  <to>
                    <xdr:col>1</xdr:col>
                    <xdr:colOff>95250</xdr:colOff>
                    <xdr:row>6</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20"/>
    <pageSetUpPr fitToPage="1"/>
  </sheetPr>
  <dimension ref="A1:M14"/>
  <sheetViews>
    <sheetView showGridLines="0" zoomScale="115" zoomScaleNormal="115" workbookViewId="0">
      <selection sqref="A1:M1"/>
    </sheetView>
  </sheetViews>
  <sheetFormatPr defaultRowHeight="12.75" x14ac:dyDescent="0.2"/>
  <cols>
    <col min="1" max="1" width="7" bestFit="1" customWidth="1"/>
  </cols>
  <sheetData>
    <row r="1" spans="1:13" ht="18.75" customHeight="1" x14ac:dyDescent="0.2">
      <c r="A1" s="253" t="s">
        <v>115</v>
      </c>
      <c r="B1" s="253"/>
      <c r="C1" s="253"/>
      <c r="D1" s="253"/>
      <c r="E1" s="253"/>
      <c r="F1" s="253"/>
      <c r="G1" s="253"/>
      <c r="H1" s="253"/>
      <c r="I1" s="253"/>
      <c r="J1" s="253"/>
      <c r="K1" s="253"/>
      <c r="L1" s="253"/>
      <c r="M1" s="253"/>
    </row>
    <row r="2" spans="1:13" ht="20.100000000000001" customHeight="1" x14ac:dyDescent="0.2">
      <c r="A2" s="258" t="s">
        <v>112</v>
      </c>
      <c r="B2" s="259"/>
      <c r="C2" s="259"/>
      <c r="D2" s="259"/>
      <c r="E2" s="259"/>
      <c r="F2" s="259"/>
      <c r="G2" s="259"/>
      <c r="H2" s="259"/>
      <c r="I2" s="259"/>
      <c r="J2" s="259"/>
      <c r="K2" s="259"/>
      <c r="L2" s="259"/>
      <c r="M2" s="259"/>
    </row>
    <row r="3" spans="1:13" ht="30" customHeight="1" x14ac:dyDescent="0.2">
      <c r="A3" s="250" t="s">
        <v>23</v>
      </c>
      <c r="B3" s="251"/>
      <c r="C3" s="251"/>
      <c r="D3" s="251"/>
      <c r="E3" s="251"/>
      <c r="F3" s="251"/>
      <c r="G3" s="251"/>
      <c r="H3" s="251"/>
      <c r="I3" s="251"/>
      <c r="J3" s="251"/>
      <c r="K3" s="251"/>
      <c r="L3" s="251"/>
      <c r="M3" s="251"/>
    </row>
    <row r="4" spans="1:13" ht="30" customHeight="1" x14ac:dyDescent="0.2">
      <c r="A4" s="250" t="s">
        <v>24</v>
      </c>
      <c r="B4" s="257"/>
      <c r="C4" s="257"/>
      <c r="D4" s="257"/>
      <c r="E4" s="257"/>
      <c r="F4" s="257"/>
      <c r="G4" s="257"/>
      <c r="H4" s="257"/>
      <c r="I4" s="257"/>
      <c r="J4" s="257"/>
      <c r="K4" s="257"/>
      <c r="L4" s="257"/>
      <c r="M4" s="257"/>
    </row>
    <row r="5" spans="1:13" ht="20.100000000000001" customHeight="1" x14ac:dyDescent="0.2">
      <c r="A5" s="255" t="s">
        <v>113</v>
      </c>
      <c r="B5" s="256"/>
      <c r="C5" s="256"/>
      <c r="D5" s="256"/>
      <c r="E5" s="256"/>
      <c r="F5" s="256"/>
      <c r="G5" s="256"/>
      <c r="H5" s="256"/>
      <c r="I5" s="256"/>
      <c r="J5" s="256"/>
      <c r="K5" s="256"/>
      <c r="L5" s="256"/>
      <c r="M5" s="256"/>
    </row>
    <row r="6" spans="1:13" ht="18.75" customHeight="1" x14ac:dyDescent="0.2">
      <c r="A6" s="250" t="s">
        <v>120</v>
      </c>
      <c r="B6" s="251"/>
      <c r="C6" s="251"/>
      <c r="D6" s="251"/>
      <c r="E6" s="251"/>
      <c r="F6" s="251"/>
      <c r="G6" s="251"/>
      <c r="H6" s="251"/>
      <c r="I6" s="251"/>
      <c r="J6" s="251"/>
      <c r="K6" s="251"/>
      <c r="L6" s="251"/>
      <c r="M6" s="251"/>
    </row>
    <row r="7" spans="1:13" ht="30" customHeight="1" x14ac:dyDescent="0.2">
      <c r="A7" s="250" t="s">
        <v>25</v>
      </c>
      <c r="B7" s="251"/>
      <c r="C7" s="251"/>
      <c r="D7" s="251"/>
      <c r="E7" s="251"/>
      <c r="F7" s="251"/>
      <c r="G7" s="251"/>
      <c r="H7" s="251"/>
      <c r="I7" s="251"/>
      <c r="J7" s="251"/>
      <c r="K7" s="251"/>
      <c r="L7" s="251"/>
      <c r="M7" s="251"/>
    </row>
    <row r="8" spans="1:13" ht="42" customHeight="1" x14ac:dyDescent="0.2">
      <c r="A8" s="250" t="s">
        <v>171</v>
      </c>
      <c r="B8" s="254"/>
      <c r="C8" s="254"/>
      <c r="D8" s="254"/>
      <c r="E8" s="254"/>
      <c r="F8" s="254"/>
      <c r="G8" s="254"/>
      <c r="H8" s="254"/>
      <c r="I8" s="254"/>
      <c r="J8" s="254"/>
      <c r="K8" s="254"/>
      <c r="L8" s="254"/>
      <c r="M8" s="254"/>
    </row>
    <row r="9" spans="1:13" ht="30" customHeight="1" x14ac:dyDescent="0.2">
      <c r="A9" s="250" t="s">
        <v>26</v>
      </c>
      <c r="B9" s="251"/>
      <c r="C9" s="251"/>
      <c r="D9" s="251"/>
      <c r="E9" s="251"/>
      <c r="F9" s="251"/>
      <c r="G9" s="251"/>
      <c r="H9" s="251"/>
      <c r="I9" s="251"/>
      <c r="J9" s="251"/>
      <c r="K9" s="251"/>
      <c r="L9" s="251"/>
      <c r="M9" s="251"/>
    </row>
    <row r="10" spans="1:13" ht="42" customHeight="1" x14ac:dyDescent="0.2">
      <c r="A10" s="250" t="s">
        <v>114</v>
      </c>
      <c r="B10" s="251"/>
      <c r="C10" s="251"/>
      <c r="D10" s="251"/>
      <c r="E10" s="251"/>
      <c r="F10" s="251"/>
      <c r="G10" s="251"/>
      <c r="H10" s="251"/>
      <c r="I10" s="251"/>
      <c r="J10" s="251"/>
      <c r="K10" s="251"/>
      <c r="L10" s="251"/>
      <c r="M10" s="251"/>
    </row>
    <row r="11" spans="1:13" ht="30" customHeight="1" x14ac:dyDescent="0.2">
      <c r="A11" s="252" t="s">
        <v>169</v>
      </c>
      <c r="B11" s="252"/>
      <c r="C11" s="252"/>
      <c r="D11" s="252"/>
      <c r="E11" s="252"/>
      <c r="F11" s="252"/>
      <c r="G11" s="252"/>
      <c r="H11" s="252"/>
      <c r="I11" s="252"/>
      <c r="J11" s="252"/>
      <c r="K11" s="252"/>
      <c r="L11" s="252"/>
      <c r="M11" s="252"/>
    </row>
    <row r="12" spans="1:13" ht="42" customHeight="1" x14ac:dyDescent="0.2">
      <c r="A12" s="250" t="s">
        <v>27</v>
      </c>
      <c r="B12" s="251"/>
      <c r="C12" s="251"/>
      <c r="D12" s="251"/>
      <c r="E12" s="251"/>
      <c r="F12" s="251"/>
      <c r="G12" s="251"/>
      <c r="H12" s="251"/>
      <c r="I12" s="251"/>
      <c r="J12" s="251"/>
      <c r="K12" s="251"/>
      <c r="L12" s="251"/>
      <c r="M12" s="251"/>
    </row>
    <row r="13" spans="1:13" ht="42" customHeight="1" x14ac:dyDescent="0.2">
      <c r="A13" s="250" t="s">
        <v>28</v>
      </c>
      <c r="B13" s="251"/>
      <c r="C13" s="251"/>
      <c r="D13" s="251"/>
      <c r="E13" s="251"/>
      <c r="F13" s="251"/>
      <c r="G13" s="251"/>
      <c r="H13" s="251"/>
      <c r="I13" s="251"/>
      <c r="J13" s="251"/>
      <c r="K13" s="251"/>
      <c r="L13" s="251"/>
      <c r="M13" s="251"/>
    </row>
    <row r="14" spans="1:13" ht="42" customHeight="1" x14ac:dyDescent="0.2">
      <c r="A14" s="250" t="s">
        <v>172</v>
      </c>
      <c r="B14" s="251"/>
      <c r="C14" s="251"/>
      <c r="D14" s="251"/>
      <c r="E14" s="251"/>
      <c r="F14" s="251"/>
      <c r="G14" s="251"/>
      <c r="H14" s="251"/>
      <c r="I14" s="251"/>
      <c r="J14" s="251"/>
      <c r="K14" s="251"/>
      <c r="L14" s="251"/>
      <c r="M14" s="251"/>
    </row>
  </sheetData>
  <sheetProtection algorithmName="SHA-512" hashValue="bqcL74vkzUM3idwu0FcOxv+O0AKx3TohbGYtZ6mwlzHJzaK/7T02IqH6BNnKF6+Pdx6VtHVPtsv6bZzc5jtZZw==" saltValue="q6RwCyIhtTcHlj6GHAuJJg==" spinCount="100000" sheet="1" objects="1" scenarios="1" selectLockedCells="1" selectUnlockedCells="1"/>
  <mergeCells count="14">
    <mergeCell ref="A1:M1"/>
    <mergeCell ref="A9:M9"/>
    <mergeCell ref="A7:M7"/>
    <mergeCell ref="A8:M8"/>
    <mergeCell ref="A6:M6"/>
    <mergeCell ref="A3:M3"/>
    <mergeCell ref="A5:M5"/>
    <mergeCell ref="A4:M4"/>
    <mergeCell ref="A2:M2"/>
    <mergeCell ref="A10:M10"/>
    <mergeCell ref="A13:M13"/>
    <mergeCell ref="A14:M14"/>
    <mergeCell ref="A12:M12"/>
    <mergeCell ref="A11:M11"/>
  </mergeCells>
  <phoneticPr fontId="2" type="noConversion"/>
  <pageMargins left="0.75" right="0.75" top="0.56999999999999995" bottom="0.55000000000000004" header="0.41" footer="0.34"/>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A5"/>
  <sheetViews>
    <sheetView showGridLines="0" zoomScaleNormal="100" zoomScaleSheetLayoutView="75" workbookViewId="0"/>
  </sheetViews>
  <sheetFormatPr defaultColWidth="9.140625" defaultRowHeight="12.75" x14ac:dyDescent="0.2"/>
  <cols>
    <col min="1" max="1" width="78.7109375" style="11" customWidth="1"/>
    <col min="2" max="16384" width="9.140625" style="11"/>
  </cols>
  <sheetData>
    <row r="1" spans="1:1" ht="15.75" x14ac:dyDescent="0.2">
      <c r="A1" s="86" t="s">
        <v>155</v>
      </c>
    </row>
    <row r="2" spans="1:1" x14ac:dyDescent="0.2">
      <c r="A2" s="12"/>
    </row>
    <row r="3" spans="1:1" ht="19.899999999999999" customHeight="1" x14ac:dyDescent="0.2">
      <c r="A3" s="81" t="s">
        <v>156</v>
      </c>
    </row>
    <row r="4" spans="1:1" customFormat="1" ht="19.899999999999999" customHeight="1" x14ac:dyDescent="0.2">
      <c r="A4" s="95" t="s">
        <v>168</v>
      </c>
    </row>
    <row r="5" spans="1:1" ht="19.899999999999999" customHeight="1" x14ac:dyDescent="0.2">
      <c r="A5" s="101" t="s">
        <v>186</v>
      </c>
    </row>
  </sheetData>
  <sheetProtection algorithmName="SHA-512" hashValue="S92xS0wfp3N06gxL6vf79fdNjFyeDkeelVGNpfLaBQm20E8ag85xG9Y6k2bQCrvi+SXAB6Alsgcy6NvPU9ye/w==" saltValue="I9ESebmlvaYs6DUjalQK9A==" spinCount="100000" sheet="1" objects="1" scenarios="1"/>
  <phoneticPr fontId="2" type="noConversion"/>
  <hyperlinks>
    <hyperlink ref="A4" r:id="rId1" display="Sercice Agreement PDF Form" xr:uid="{00000000-0004-0000-0600-000000000000}"/>
  </hyperlinks>
  <pageMargins left="0.7" right="0.61" top="0.73" bottom="1" header="0.5" footer="0.5"/>
  <pageSetup scale="92" orientation="portrait" r:id="rId2"/>
  <headerFooter alignWithMargins="0"/>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26</vt:i4>
      </vt:variant>
    </vt:vector>
  </HeadingPairs>
  <TitlesOfParts>
    <vt:vector size="33" baseType="lpstr">
      <vt:lpstr>Intro</vt:lpstr>
      <vt:lpstr>BldgProdCOC</vt:lpstr>
      <vt:lpstr>BldgProdWorksheet</vt:lpstr>
      <vt:lpstr>FurnitureCOC</vt:lpstr>
      <vt:lpstr>FurnitureWorksheet</vt:lpstr>
      <vt:lpstr>Notes</vt:lpstr>
      <vt:lpstr>Services Agreement</vt:lpstr>
      <vt:lpstr>carb_schedule</vt:lpstr>
      <vt:lpstr>component_assembly</vt:lpstr>
      <vt:lpstr>furniture_screen_schedule</vt:lpstr>
      <vt:lpstr>furniture_test_applications</vt:lpstr>
      <vt:lpstr>furniture_type</vt:lpstr>
      <vt:lpstr>material_chemicals</vt:lpstr>
      <vt:lpstr>material_EF</vt:lpstr>
      <vt:lpstr>mid_chemicals</vt:lpstr>
      <vt:lpstr>mid_compliance_test</vt:lpstr>
      <vt:lpstr>mid_furniture</vt:lpstr>
      <vt:lpstr>mid_model</vt:lpstr>
      <vt:lpstr>mid_screen</vt:lpstr>
      <vt:lpstr>FurnitureWorksheet!Print_Area</vt:lpstr>
      <vt:lpstr>screen_chemicals</vt:lpstr>
      <vt:lpstr>small_chemicals</vt:lpstr>
      <vt:lpstr>small_compliance_test</vt:lpstr>
      <vt:lpstr>small_furniture</vt:lpstr>
      <vt:lpstr>small_model</vt:lpstr>
      <vt:lpstr>small_screen</vt:lpstr>
      <vt:lpstr>test_applications</vt:lpstr>
      <vt:lpstr>test_method</vt:lpstr>
      <vt:lpstr>test_method_2</vt:lpstr>
      <vt:lpstr>test_model</vt:lpstr>
      <vt:lpstr>test_schedule</vt:lpstr>
      <vt:lpstr>test_schedule_2</vt:lpstr>
      <vt:lpstr>test_voc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 Hodgson</dc:creator>
  <cp:lastModifiedBy>athod</cp:lastModifiedBy>
  <cp:lastPrinted>2017-05-09T20:57:52Z</cp:lastPrinted>
  <dcterms:created xsi:type="dcterms:W3CDTF">2011-07-22T14:46:53Z</dcterms:created>
  <dcterms:modified xsi:type="dcterms:W3CDTF">2022-02-10T20:27:12Z</dcterms:modified>
</cp:coreProperties>
</file>